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16" windowHeight="11016" tabRatio="500" activeTab="1"/>
  </bookViews>
  <sheets>
    <sheet name="Özet Tablo" sheetId="4" r:id="rId1"/>
    <sheet name="Analiz 1" sheetId="2" r:id="rId2"/>
    <sheet name="Analiz 2" sheetId="5" r:id="rId3"/>
    <sheet name="Nüfus" sheetId="6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7" i="2" l="1"/>
  <c r="J7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B88" i="2"/>
  <c r="D89" i="5"/>
  <c r="G9" i="5"/>
  <c r="AA8" i="2"/>
  <c r="J8" i="2"/>
  <c r="K9" i="5"/>
  <c r="Y8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U88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Q88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M88" i="2"/>
  <c r="N88" i="2"/>
  <c r="I88" i="2"/>
  <c r="J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G8" i="5"/>
  <c r="K8" i="5"/>
  <c r="G88" i="5"/>
  <c r="S88" i="5"/>
  <c r="T88" i="5"/>
  <c r="G87" i="5"/>
  <c r="S87" i="5"/>
  <c r="T87" i="5"/>
  <c r="G86" i="5"/>
  <c r="S86" i="5"/>
  <c r="T86" i="5"/>
  <c r="G85" i="5"/>
  <c r="S85" i="5"/>
  <c r="T85" i="5"/>
  <c r="G84" i="5"/>
  <c r="S84" i="5"/>
  <c r="T84" i="5"/>
  <c r="G83" i="5"/>
  <c r="S83" i="5"/>
  <c r="T83" i="5"/>
  <c r="G82" i="5"/>
  <c r="S82" i="5"/>
  <c r="T82" i="5"/>
  <c r="G81" i="5"/>
  <c r="S81" i="5"/>
  <c r="T81" i="5"/>
  <c r="G80" i="5"/>
  <c r="S80" i="5"/>
  <c r="T80" i="5"/>
  <c r="G79" i="5"/>
  <c r="S79" i="5"/>
  <c r="T79" i="5"/>
  <c r="G78" i="5"/>
  <c r="S78" i="5"/>
  <c r="T78" i="5"/>
  <c r="G77" i="5"/>
  <c r="S77" i="5"/>
  <c r="T77" i="5"/>
  <c r="G76" i="5"/>
  <c r="S76" i="5"/>
  <c r="T76" i="5"/>
  <c r="G75" i="5"/>
  <c r="S75" i="5"/>
  <c r="T75" i="5"/>
  <c r="G74" i="5"/>
  <c r="S74" i="5"/>
  <c r="T74" i="5"/>
  <c r="G73" i="5"/>
  <c r="S73" i="5"/>
  <c r="T73" i="5"/>
  <c r="G72" i="5"/>
  <c r="S72" i="5"/>
  <c r="T72" i="5"/>
  <c r="G71" i="5"/>
  <c r="S71" i="5"/>
  <c r="T71" i="5"/>
  <c r="G70" i="5"/>
  <c r="S70" i="5"/>
  <c r="T70" i="5"/>
  <c r="G69" i="5"/>
  <c r="S69" i="5"/>
  <c r="T69" i="5"/>
  <c r="G68" i="5"/>
  <c r="S68" i="5"/>
  <c r="T68" i="5"/>
  <c r="G67" i="5"/>
  <c r="S67" i="5"/>
  <c r="T67" i="5"/>
  <c r="G66" i="5"/>
  <c r="S66" i="5"/>
  <c r="T66" i="5"/>
  <c r="G65" i="5"/>
  <c r="S65" i="5"/>
  <c r="T65" i="5"/>
  <c r="G64" i="5"/>
  <c r="S64" i="5"/>
  <c r="T64" i="5"/>
  <c r="G63" i="5"/>
  <c r="S63" i="5"/>
  <c r="T63" i="5"/>
  <c r="G62" i="5"/>
  <c r="S62" i="5"/>
  <c r="T62" i="5"/>
  <c r="G61" i="5"/>
  <c r="S61" i="5"/>
  <c r="T61" i="5"/>
  <c r="G60" i="5"/>
  <c r="S60" i="5"/>
  <c r="T60" i="5"/>
  <c r="G59" i="5"/>
  <c r="S59" i="5"/>
  <c r="T59" i="5"/>
  <c r="G58" i="5"/>
  <c r="S58" i="5"/>
  <c r="T58" i="5"/>
  <c r="G57" i="5"/>
  <c r="S57" i="5"/>
  <c r="T57" i="5"/>
  <c r="G56" i="5"/>
  <c r="S56" i="5"/>
  <c r="T56" i="5"/>
  <c r="G55" i="5"/>
  <c r="S55" i="5"/>
  <c r="T55" i="5"/>
  <c r="G54" i="5"/>
  <c r="S54" i="5"/>
  <c r="T54" i="5"/>
  <c r="G53" i="5"/>
  <c r="S53" i="5"/>
  <c r="T53" i="5"/>
  <c r="G52" i="5"/>
  <c r="S52" i="5"/>
  <c r="T52" i="5"/>
  <c r="G51" i="5"/>
  <c r="S51" i="5"/>
  <c r="T51" i="5"/>
  <c r="G50" i="5"/>
  <c r="S50" i="5"/>
  <c r="T50" i="5"/>
  <c r="G49" i="5"/>
  <c r="S49" i="5"/>
  <c r="T49" i="5"/>
  <c r="G48" i="5"/>
  <c r="S48" i="5"/>
  <c r="T48" i="5"/>
  <c r="G47" i="5"/>
  <c r="S47" i="5"/>
  <c r="T47" i="5"/>
  <c r="G46" i="5"/>
  <c r="S46" i="5"/>
  <c r="T46" i="5"/>
  <c r="G45" i="5"/>
  <c r="S45" i="5"/>
  <c r="T45" i="5"/>
  <c r="G44" i="5"/>
  <c r="S44" i="5"/>
  <c r="T44" i="5"/>
  <c r="G43" i="5"/>
  <c r="S43" i="5"/>
  <c r="T43" i="5"/>
  <c r="G42" i="5"/>
  <c r="S42" i="5"/>
  <c r="T42" i="5"/>
  <c r="G41" i="5"/>
  <c r="S41" i="5"/>
  <c r="T41" i="5"/>
  <c r="G40" i="5"/>
  <c r="S40" i="5"/>
  <c r="T40" i="5"/>
  <c r="G39" i="5"/>
  <c r="S39" i="5"/>
  <c r="T39" i="5"/>
  <c r="G38" i="5"/>
  <c r="S38" i="5"/>
  <c r="T38" i="5"/>
  <c r="G37" i="5"/>
  <c r="S37" i="5"/>
  <c r="T37" i="5"/>
  <c r="G36" i="5"/>
  <c r="S36" i="5"/>
  <c r="T36" i="5"/>
  <c r="G35" i="5"/>
  <c r="S35" i="5"/>
  <c r="T35" i="5"/>
  <c r="G34" i="5"/>
  <c r="S34" i="5"/>
  <c r="T34" i="5"/>
  <c r="G33" i="5"/>
  <c r="S33" i="5"/>
  <c r="T33" i="5"/>
  <c r="G32" i="5"/>
  <c r="S32" i="5"/>
  <c r="T32" i="5"/>
  <c r="G31" i="5"/>
  <c r="S31" i="5"/>
  <c r="T31" i="5"/>
  <c r="G30" i="5"/>
  <c r="S30" i="5"/>
  <c r="T30" i="5"/>
  <c r="G29" i="5"/>
  <c r="S29" i="5"/>
  <c r="T29" i="5"/>
  <c r="G28" i="5"/>
  <c r="S28" i="5"/>
  <c r="T28" i="5"/>
  <c r="G27" i="5"/>
  <c r="S27" i="5"/>
  <c r="T27" i="5"/>
  <c r="G26" i="5"/>
  <c r="S26" i="5"/>
  <c r="T26" i="5"/>
  <c r="G25" i="5"/>
  <c r="S25" i="5"/>
  <c r="T25" i="5"/>
  <c r="G24" i="5"/>
  <c r="S24" i="5"/>
  <c r="T24" i="5"/>
  <c r="G23" i="5"/>
  <c r="S23" i="5"/>
  <c r="T23" i="5"/>
  <c r="G22" i="5"/>
  <c r="S22" i="5"/>
  <c r="T22" i="5"/>
  <c r="G21" i="5"/>
  <c r="S21" i="5"/>
  <c r="T21" i="5"/>
  <c r="G20" i="5"/>
  <c r="S20" i="5"/>
  <c r="T20" i="5"/>
  <c r="G19" i="5"/>
  <c r="S19" i="5"/>
  <c r="T19" i="5"/>
  <c r="G18" i="5"/>
  <c r="S18" i="5"/>
  <c r="T18" i="5"/>
  <c r="G17" i="5"/>
  <c r="S17" i="5"/>
  <c r="T17" i="5"/>
  <c r="G16" i="5"/>
  <c r="S16" i="5"/>
  <c r="T16" i="5"/>
  <c r="G15" i="5"/>
  <c r="S15" i="5"/>
  <c r="T15" i="5"/>
  <c r="G14" i="5"/>
  <c r="S14" i="5"/>
  <c r="T14" i="5"/>
  <c r="G13" i="5"/>
  <c r="S13" i="5"/>
  <c r="T13" i="5"/>
  <c r="G12" i="5"/>
  <c r="S12" i="5"/>
  <c r="T12" i="5"/>
  <c r="G11" i="5"/>
  <c r="S11" i="5"/>
  <c r="T11" i="5"/>
  <c r="G10" i="5"/>
  <c r="S10" i="5"/>
  <c r="T10" i="5"/>
  <c r="S9" i="5"/>
  <c r="T9" i="5"/>
  <c r="S8" i="5"/>
  <c r="T8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C89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F84" i="5"/>
  <c r="H84" i="5"/>
  <c r="F85" i="5"/>
  <c r="H85" i="5"/>
  <c r="F86" i="5"/>
  <c r="H86" i="5"/>
  <c r="F87" i="5"/>
  <c r="H87" i="5"/>
  <c r="F88" i="5"/>
  <c r="H88" i="5"/>
  <c r="H89" i="5"/>
  <c r="K88" i="5"/>
  <c r="M88" i="5"/>
  <c r="O88" i="5"/>
  <c r="Q88" i="5"/>
  <c r="U88" i="5"/>
  <c r="K87" i="5"/>
  <c r="M87" i="5"/>
  <c r="O87" i="5"/>
  <c r="Q87" i="5"/>
  <c r="U87" i="5"/>
  <c r="K86" i="5"/>
  <c r="M86" i="5"/>
  <c r="O86" i="5"/>
  <c r="Q86" i="5"/>
  <c r="U86" i="5"/>
  <c r="K85" i="5"/>
  <c r="M85" i="5"/>
  <c r="O85" i="5"/>
  <c r="Q85" i="5"/>
  <c r="U85" i="5"/>
  <c r="K84" i="5"/>
  <c r="M84" i="5"/>
  <c r="O84" i="5"/>
  <c r="Q84" i="5"/>
  <c r="U84" i="5"/>
  <c r="K83" i="5"/>
  <c r="M83" i="5"/>
  <c r="O83" i="5"/>
  <c r="Q83" i="5"/>
  <c r="U83" i="5"/>
  <c r="K82" i="5"/>
  <c r="M82" i="5"/>
  <c r="O82" i="5"/>
  <c r="Q82" i="5"/>
  <c r="U82" i="5"/>
  <c r="K81" i="5"/>
  <c r="M81" i="5"/>
  <c r="O81" i="5"/>
  <c r="Q81" i="5"/>
  <c r="U81" i="5"/>
  <c r="K80" i="5"/>
  <c r="M80" i="5"/>
  <c r="O80" i="5"/>
  <c r="Q80" i="5"/>
  <c r="U80" i="5"/>
  <c r="K79" i="5"/>
  <c r="M79" i="5"/>
  <c r="O79" i="5"/>
  <c r="Q79" i="5"/>
  <c r="U79" i="5"/>
  <c r="K78" i="5"/>
  <c r="M78" i="5"/>
  <c r="O78" i="5"/>
  <c r="Q78" i="5"/>
  <c r="U78" i="5"/>
  <c r="K77" i="5"/>
  <c r="M77" i="5"/>
  <c r="O77" i="5"/>
  <c r="Q77" i="5"/>
  <c r="U77" i="5"/>
  <c r="K76" i="5"/>
  <c r="M76" i="5"/>
  <c r="O76" i="5"/>
  <c r="Q76" i="5"/>
  <c r="U76" i="5"/>
  <c r="K75" i="5"/>
  <c r="M75" i="5"/>
  <c r="O75" i="5"/>
  <c r="Q75" i="5"/>
  <c r="U75" i="5"/>
  <c r="K74" i="5"/>
  <c r="M74" i="5"/>
  <c r="O74" i="5"/>
  <c r="Q74" i="5"/>
  <c r="U74" i="5"/>
  <c r="K73" i="5"/>
  <c r="M73" i="5"/>
  <c r="O73" i="5"/>
  <c r="Q73" i="5"/>
  <c r="U73" i="5"/>
  <c r="K72" i="5"/>
  <c r="M72" i="5"/>
  <c r="O72" i="5"/>
  <c r="Q72" i="5"/>
  <c r="U72" i="5"/>
  <c r="K71" i="5"/>
  <c r="M71" i="5"/>
  <c r="O71" i="5"/>
  <c r="Q71" i="5"/>
  <c r="U71" i="5"/>
  <c r="K70" i="5"/>
  <c r="M70" i="5"/>
  <c r="O70" i="5"/>
  <c r="Q70" i="5"/>
  <c r="U70" i="5"/>
  <c r="K69" i="5"/>
  <c r="M69" i="5"/>
  <c r="O69" i="5"/>
  <c r="Q69" i="5"/>
  <c r="U69" i="5"/>
  <c r="K68" i="5"/>
  <c r="M68" i="5"/>
  <c r="O68" i="5"/>
  <c r="Q68" i="5"/>
  <c r="U68" i="5"/>
  <c r="K67" i="5"/>
  <c r="M67" i="5"/>
  <c r="O67" i="5"/>
  <c r="Q67" i="5"/>
  <c r="U67" i="5"/>
  <c r="K66" i="5"/>
  <c r="M66" i="5"/>
  <c r="O66" i="5"/>
  <c r="Q66" i="5"/>
  <c r="U66" i="5"/>
  <c r="K65" i="5"/>
  <c r="M65" i="5"/>
  <c r="O65" i="5"/>
  <c r="Q65" i="5"/>
  <c r="U65" i="5"/>
  <c r="K64" i="5"/>
  <c r="M64" i="5"/>
  <c r="O64" i="5"/>
  <c r="Q64" i="5"/>
  <c r="U64" i="5"/>
  <c r="K63" i="5"/>
  <c r="M63" i="5"/>
  <c r="O63" i="5"/>
  <c r="Q63" i="5"/>
  <c r="U63" i="5"/>
  <c r="K62" i="5"/>
  <c r="M62" i="5"/>
  <c r="O62" i="5"/>
  <c r="Q62" i="5"/>
  <c r="U62" i="5"/>
  <c r="K61" i="5"/>
  <c r="M61" i="5"/>
  <c r="O61" i="5"/>
  <c r="Q61" i="5"/>
  <c r="U61" i="5"/>
  <c r="K60" i="5"/>
  <c r="M60" i="5"/>
  <c r="O60" i="5"/>
  <c r="Q60" i="5"/>
  <c r="U60" i="5"/>
  <c r="K59" i="5"/>
  <c r="M59" i="5"/>
  <c r="O59" i="5"/>
  <c r="Q59" i="5"/>
  <c r="U59" i="5"/>
  <c r="K58" i="5"/>
  <c r="M58" i="5"/>
  <c r="O58" i="5"/>
  <c r="Q58" i="5"/>
  <c r="U58" i="5"/>
  <c r="K57" i="5"/>
  <c r="M57" i="5"/>
  <c r="O57" i="5"/>
  <c r="Q57" i="5"/>
  <c r="U57" i="5"/>
  <c r="K56" i="5"/>
  <c r="M56" i="5"/>
  <c r="O56" i="5"/>
  <c r="Q56" i="5"/>
  <c r="U56" i="5"/>
  <c r="K55" i="5"/>
  <c r="M55" i="5"/>
  <c r="O55" i="5"/>
  <c r="Q55" i="5"/>
  <c r="U55" i="5"/>
  <c r="K54" i="5"/>
  <c r="M54" i="5"/>
  <c r="O54" i="5"/>
  <c r="Q54" i="5"/>
  <c r="U54" i="5"/>
  <c r="K53" i="5"/>
  <c r="M53" i="5"/>
  <c r="O53" i="5"/>
  <c r="Q53" i="5"/>
  <c r="U53" i="5"/>
  <c r="K52" i="5"/>
  <c r="M52" i="5"/>
  <c r="O52" i="5"/>
  <c r="Q52" i="5"/>
  <c r="U52" i="5"/>
  <c r="K51" i="5"/>
  <c r="M51" i="5"/>
  <c r="O51" i="5"/>
  <c r="Q51" i="5"/>
  <c r="U51" i="5"/>
  <c r="K50" i="5"/>
  <c r="M50" i="5"/>
  <c r="O50" i="5"/>
  <c r="Q50" i="5"/>
  <c r="U50" i="5"/>
  <c r="K49" i="5"/>
  <c r="M49" i="5"/>
  <c r="O49" i="5"/>
  <c r="Q49" i="5"/>
  <c r="U49" i="5"/>
  <c r="K48" i="5"/>
  <c r="M48" i="5"/>
  <c r="O48" i="5"/>
  <c r="Q48" i="5"/>
  <c r="U48" i="5"/>
  <c r="K47" i="5"/>
  <c r="M47" i="5"/>
  <c r="O47" i="5"/>
  <c r="Q47" i="5"/>
  <c r="U47" i="5"/>
  <c r="K46" i="5"/>
  <c r="M46" i="5"/>
  <c r="O46" i="5"/>
  <c r="Q46" i="5"/>
  <c r="U46" i="5"/>
  <c r="K45" i="5"/>
  <c r="M45" i="5"/>
  <c r="O45" i="5"/>
  <c r="Q45" i="5"/>
  <c r="U45" i="5"/>
  <c r="K44" i="5"/>
  <c r="M44" i="5"/>
  <c r="O44" i="5"/>
  <c r="Q44" i="5"/>
  <c r="U44" i="5"/>
  <c r="K43" i="5"/>
  <c r="M43" i="5"/>
  <c r="O43" i="5"/>
  <c r="Q43" i="5"/>
  <c r="U43" i="5"/>
  <c r="K42" i="5"/>
  <c r="M42" i="5"/>
  <c r="O42" i="5"/>
  <c r="Q42" i="5"/>
  <c r="U42" i="5"/>
  <c r="K41" i="5"/>
  <c r="M41" i="5"/>
  <c r="O41" i="5"/>
  <c r="Q41" i="5"/>
  <c r="U41" i="5"/>
  <c r="K40" i="5"/>
  <c r="M40" i="5"/>
  <c r="O40" i="5"/>
  <c r="Q40" i="5"/>
  <c r="U40" i="5"/>
  <c r="K39" i="5"/>
  <c r="M39" i="5"/>
  <c r="O39" i="5"/>
  <c r="Q39" i="5"/>
  <c r="U39" i="5"/>
  <c r="K38" i="5"/>
  <c r="M38" i="5"/>
  <c r="O38" i="5"/>
  <c r="Q38" i="5"/>
  <c r="U38" i="5"/>
  <c r="K37" i="5"/>
  <c r="M37" i="5"/>
  <c r="O37" i="5"/>
  <c r="Q37" i="5"/>
  <c r="U37" i="5"/>
  <c r="K36" i="5"/>
  <c r="M36" i="5"/>
  <c r="O36" i="5"/>
  <c r="Q36" i="5"/>
  <c r="U36" i="5"/>
  <c r="K35" i="5"/>
  <c r="M35" i="5"/>
  <c r="O35" i="5"/>
  <c r="Q35" i="5"/>
  <c r="U35" i="5"/>
  <c r="K34" i="5"/>
  <c r="M34" i="5"/>
  <c r="O34" i="5"/>
  <c r="Q34" i="5"/>
  <c r="U34" i="5"/>
  <c r="K33" i="5"/>
  <c r="M33" i="5"/>
  <c r="O33" i="5"/>
  <c r="Q33" i="5"/>
  <c r="U33" i="5"/>
  <c r="K32" i="5"/>
  <c r="M32" i="5"/>
  <c r="O32" i="5"/>
  <c r="Q32" i="5"/>
  <c r="U32" i="5"/>
  <c r="K31" i="5"/>
  <c r="M31" i="5"/>
  <c r="O31" i="5"/>
  <c r="Q31" i="5"/>
  <c r="U31" i="5"/>
  <c r="K30" i="5"/>
  <c r="M30" i="5"/>
  <c r="O30" i="5"/>
  <c r="Q30" i="5"/>
  <c r="U30" i="5"/>
  <c r="K29" i="5"/>
  <c r="M29" i="5"/>
  <c r="O29" i="5"/>
  <c r="Q29" i="5"/>
  <c r="U29" i="5"/>
  <c r="K28" i="5"/>
  <c r="M28" i="5"/>
  <c r="O28" i="5"/>
  <c r="Q28" i="5"/>
  <c r="U28" i="5"/>
  <c r="K27" i="5"/>
  <c r="M27" i="5"/>
  <c r="O27" i="5"/>
  <c r="Q27" i="5"/>
  <c r="U27" i="5"/>
  <c r="K26" i="5"/>
  <c r="M26" i="5"/>
  <c r="O26" i="5"/>
  <c r="Q26" i="5"/>
  <c r="U26" i="5"/>
  <c r="K25" i="5"/>
  <c r="M25" i="5"/>
  <c r="O25" i="5"/>
  <c r="Q25" i="5"/>
  <c r="U25" i="5"/>
  <c r="K24" i="5"/>
  <c r="M24" i="5"/>
  <c r="O24" i="5"/>
  <c r="Q24" i="5"/>
  <c r="U24" i="5"/>
  <c r="K23" i="5"/>
  <c r="M23" i="5"/>
  <c r="O23" i="5"/>
  <c r="Q23" i="5"/>
  <c r="U23" i="5"/>
  <c r="K22" i="5"/>
  <c r="M22" i="5"/>
  <c r="O22" i="5"/>
  <c r="Q22" i="5"/>
  <c r="U22" i="5"/>
  <c r="K21" i="5"/>
  <c r="M21" i="5"/>
  <c r="O21" i="5"/>
  <c r="Q21" i="5"/>
  <c r="U21" i="5"/>
  <c r="K20" i="5"/>
  <c r="M20" i="5"/>
  <c r="O20" i="5"/>
  <c r="Q20" i="5"/>
  <c r="U20" i="5"/>
  <c r="K19" i="5"/>
  <c r="M19" i="5"/>
  <c r="O19" i="5"/>
  <c r="Q19" i="5"/>
  <c r="U19" i="5"/>
  <c r="K18" i="5"/>
  <c r="M18" i="5"/>
  <c r="O18" i="5"/>
  <c r="Q18" i="5"/>
  <c r="U18" i="5"/>
  <c r="K17" i="5"/>
  <c r="M17" i="5"/>
  <c r="O17" i="5"/>
  <c r="Q17" i="5"/>
  <c r="U17" i="5"/>
  <c r="K16" i="5"/>
  <c r="M16" i="5"/>
  <c r="O16" i="5"/>
  <c r="Q16" i="5"/>
  <c r="U16" i="5"/>
  <c r="K15" i="5"/>
  <c r="M15" i="5"/>
  <c r="O15" i="5"/>
  <c r="Q15" i="5"/>
  <c r="U15" i="5"/>
  <c r="K14" i="5"/>
  <c r="M14" i="5"/>
  <c r="O14" i="5"/>
  <c r="Q14" i="5"/>
  <c r="U14" i="5"/>
  <c r="K13" i="5"/>
  <c r="M13" i="5"/>
  <c r="O13" i="5"/>
  <c r="Q13" i="5"/>
  <c r="U13" i="5"/>
  <c r="K12" i="5"/>
  <c r="M12" i="5"/>
  <c r="O12" i="5"/>
  <c r="Q12" i="5"/>
  <c r="U12" i="5"/>
  <c r="K11" i="5"/>
  <c r="M11" i="5"/>
  <c r="O11" i="5"/>
  <c r="Q11" i="5"/>
  <c r="U11" i="5"/>
  <c r="K10" i="5"/>
  <c r="M10" i="5"/>
  <c r="O10" i="5"/>
  <c r="Q10" i="5"/>
  <c r="U10" i="5"/>
  <c r="M9" i="5"/>
  <c r="O9" i="5"/>
  <c r="Q9" i="5"/>
  <c r="U9" i="5"/>
  <c r="M8" i="5"/>
  <c r="O8" i="5"/>
  <c r="Q8" i="5"/>
  <c r="U8" i="5"/>
  <c r="T89" i="5"/>
  <c r="S89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Q89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O8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M89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K89" i="5"/>
  <c r="U89" i="5"/>
  <c r="J8" i="5"/>
  <c r="J9" i="5"/>
  <c r="J89" i="5"/>
  <c r="I89" i="5"/>
  <c r="G89" i="5"/>
  <c r="F89" i="5"/>
  <c r="C44" i="4"/>
  <c r="D31" i="4"/>
  <c r="E31" i="4"/>
  <c r="K31" i="4"/>
  <c r="D32" i="4"/>
  <c r="E32" i="4"/>
  <c r="K32" i="4"/>
  <c r="D33" i="4"/>
  <c r="E33" i="4"/>
  <c r="K33" i="4"/>
  <c r="D34" i="4"/>
  <c r="E34" i="4"/>
  <c r="K34" i="4"/>
  <c r="D35" i="4"/>
  <c r="E35" i="4"/>
  <c r="K35" i="4"/>
  <c r="D36" i="4"/>
  <c r="E36" i="4"/>
  <c r="K36" i="4"/>
  <c r="D37" i="4"/>
  <c r="E37" i="4"/>
  <c r="K37" i="4"/>
  <c r="D38" i="4"/>
  <c r="E38" i="4"/>
  <c r="K38" i="4"/>
  <c r="D39" i="4"/>
  <c r="E39" i="4"/>
  <c r="K39" i="4"/>
  <c r="D40" i="4"/>
  <c r="E40" i="4"/>
  <c r="K40" i="4"/>
  <c r="M35" i="4"/>
  <c r="H30" i="4"/>
  <c r="H29" i="4"/>
  <c r="H28" i="4"/>
  <c r="F88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D28" i="4"/>
  <c r="D29" i="4"/>
  <c r="D30" i="4"/>
  <c r="F31" i="4"/>
  <c r="F30" i="4"/>
  <c r="F29" i="4"/>
  <c r="F28" i="4"/>
  <c r="E28" i="4"/>
  <c r="E29" i="4"/>
  <c r="E30" i="4"/>
  <c r="D41" i="4"/>
  <c r="E41" i="4"/>
  <c r="D42" i="4"/>
  <c r="E42" i="4"/>
  <c r="D43" i="4"/>
  <c r="E43" i="4"/>
  <c r="E44" i="4"/>
  <c r="J29" i="4"/>
  <c r="J30" i="4"/>
  <c r="J31" i="4"/>
  <c r="G29" i="4"/>
  <c r="G30" i="4"/>
  <c r="G31" i="4"/>
  <c r="F44" i="4"/>
  <c r="W89" i="2"/>
  <c r="S89" i="2"/>
  <c r="O89" i="2"/>
  <c r="K8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H5" i="2"/>
  <c r="H7" i="2"/>
  <c r="AC7" i="2"/>
  <c r="H8" i="2"/>
  <c r="AC8" i="2"/>
  <c r="H9" i="2"/>
  <c r="AC9" i="2"/>
  <c r="H10" i="2"/>
  <c r="AC10" i="2"/>
  <c r="H11" i="2"/>
  <c r="AC11" i="2"/>
  <c r="H12" i="2"/>
  <c r="AC12" i="2"/>
  <c r="H13" i="2"/>
  <c r="AC13" i="2"/>
  <c r="H14" i="2"/>
  <c r="AC14" i="2"/>
  <c r="H15" i="2"/>
  <c r="AC15" i="2"/>
  <c r="H16" i="2"/>
  <c r="AC16" i="2"/>
  <c r="H17" i="2"/>
  <c r="AC17" i="2"/>
  <c r="H18" i="2"/>
  <c r="AC18" i="2"/>
  <c r="H19" i="2"/>
  <c r="AC19" i="2"/>
  <c r="H20" i="2"/>
  <c r="AC20" i="2"/>
  <c r="H21" i="2"/>
  <c r="AC21" i="2"/>
  <c r="H22" i="2"/>
  <c r="AC22" i="2"/>
  <c r="H23" i="2"/>
  <c r="AC23" i="2"/>
  <c r="H24" i="2"/>
  <c r="AC24" i="2"/>
  <c r="H25" i="2"/>
  <c r="AC25" i="2"/>
  <c r="H26" i="2"/>
  <c r="AC26" i="2"/>
  <c r="H27" i="2"/>
  <c r="AC27" i="2"/>
  <c r="H28" i="2"/>
  <c r="AC28" i="2"/>
  <c r="H29" i="2"/>
  <c r="AC29" i="2"/>
  <c r="H30" i="2"/>
  <c r="AC30" i="2"/>
  <c r="H31" i="2"/>
  <c r="AC31" i="2"/>
  <c r="H32" i="2"/>
  <c r="AC32" i="2"/>
  <c r="H33" i="2"/>
  <c r="AC33" i="2"/>
  <c r="H34" i="2"/>
  <c r="AC34" i="2"/>
  <c r="H35" i="2"/>
  <c r="AC35" i="2"/>
  <c r="H36" i="2"/>
  <c r="AC36" i="2"/>
  <c r="H37" i="2"/>
  <c r="AC37" i="2"/>
  <c r="H38" i="2"/>
  <c r="AC38" i="2"/>
  <c r="H39" i="2"/>
  <c r="AC39" i="2"/>
  <c r="H40" i="2"/>
  <c r="AC40" i="2"/>
  <c r="H41" i="2"/>
  <c r="AC41" i="2"/>
  <c r="H42" i="2"/>
  <c r="AC42" i="2"/>
  <c r="H43" i="2"/>
  <c r="AC43" i="2"/>
  <c r="H44" i="2"/>
  <c r="AC44" i="2"/>
  <c r="H45" i="2"/>
  <c r="AC45" i="2"/>
  <c r="H46" i="2"/>
  <c r="AC46" i="2"/>
  <c r="H47" i="2"/>
  <c r="AC47" i="2"/>
  <c r="H48" i="2"/>
  <c r="AC48" i="2"/>
  <c r="H49" i="2"/>
  <c r="AC49" i="2"/>
  <c r="H50" i="2"/>
  <c r="AC50" i="2"/>
  <c r="H51" i="2"/>
  <c r="AC51" i="2"/>
  <c r="H52" i="2"/>
  <c r="AC52" i="2"/>
  <c r="H53" i="2"/>
  <c r="AC53" i="2"/>
  <c r="H54" i="2"/>
  <c r="AC54" i="2"/>
  <c r="H55" i="2"/>
  <c r="AC55" i="2"/>
  <c r="H56" i="2"/>
  <c r="AC56" i="2"/>
  <c r="H57" i="2"/>
  <c r="AC57" i="2"/>
  <c r="H58" i="2"/>
  <c r="AC58" i="2"/>
  <c r="H59" i="2"/>
  <c r="AC59" i="2"/>
  <c r="H60" i="2"/>
  <c r="AC60" i="2"/>
  <c r="H61" i="2"/>
  <c r="AC61" i="2"/>
  <c r="H62" i="2"/>
  <c r="AC62" i="2"/>
  <c r="H63" i="2"/>
  <c r="AC63" i="2"/>
  <c r="H64" i="2"/>
  <c r="AC64" i="2"/>
  <c r="H65" i="2"/>
  <c r="AC65" i="2"/>
  <c r="H66" i="2"/>
  <c r="AC66" i="2"/>
  <c r="H67" i="2"/>
  <c r="AC67" i="2"/>
  <c r="H68" i="2"/>
  <c r="AC68" i="2"/>
  <c r="H69" i="2"/>
  <c r="AC69" i="2"/>
  <c r="H70" i="2"/>
  <c r="AC70" i="2"/>
  <c r="H71" i="2"/>
  <c r="AC71" i="2"/>
  <c r="H72" i="2"/>
  <c r="AC72" i="2"/>
  <c r="H73" i="2"/>
  <c r="AC73" i="2"/>
  <c r="H74" i="2"/>
  <c r="AC74" i="2"/>
  <c r="H75" i="2"/>
  <c r="AC75" i="2"/>
  <c r="H76" i="2"/>
  <c r="AC76" i="2"/>
  <c r="H77" i="2"/>
  <c r="AC77" i="2"/>
  <c r="H78" i="2"/>
  <c r="AC78" i="2"/>
  <c r="H79" i="2"/>
  <c r="AC79" i="2"/>
  <c r="H80" i="2"/>
  <c r="AC80" i="2"/>
  <c r="H81" i="2"/>
  <c r="AC81" i="2"/>
  <c r="H82" i="2"/>
  <c r="AC82" i="2"/>
  <c r="H83" i="2"/>
  <c r="AC83" i="2"/>
  <c r="H84" i="2"/>
  <c r="AC84" i="2"/>
  <c r="H85" i="2"/>
  <c r="AC85" i="2"/>
  <c r="H86" i="2"/>
  <c r="AC86" i="2"/>
  <c r="H87" i="2"/>
  <c r="AC87" i="2"/>
  <c r="AC88" i="2"/>
  <c r="AC89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W88" i="2"/>
  <c r="X89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S88" i="2"/>
  <c r="T89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O88" i="2"/>
  <c r="P89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K88" i="2"/>
  <c r="L89" i="2"/>
  <c r="I89" i="2"/>
  <c r="M89" i="2"/>
  <c r="Q89" i="2"/>
  <c r="U89" i="2"/>
  <c r="E88" i="2"/>
  <c r="G88" i="2"/>
  <c r="H88" i="2"/>
  <c r="K41" i="4"/>
  <c r="K42" i="4"/>
  <c r="K28" i="4"/>
  <c r="K29" i="4"/>
  <c r="K30" i="4"/>
  <c r="K43" i="4"/>
  <c r="K44" i="4"/>
  <c r="I44" i="4"/>
  <c r="D44" i="4"/>
  <c r="C20" i="4"/>
  <c r="C14" i="4"/>
  <c r="C8" i="4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J28" i="4"/>
  <c r="J44" i="4"/>
  <c r="G28" i="4"/>
  <c r="G44" i="4"/>
  <c r="H44" i="4"/>
</calcChain>
</file>

<file path=xl/sharedStrings.xml><?xml version="1.0" encoding="utf-8"?>
<sst xmlns="http://schemas.openxmlformats.org/spreadsheetml/2006/main" count="379" uniqueCount="250">
  <si>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</si>
  <si>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</si>
  <si>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</si>
  <si>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</si>
  <si>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</si>
  <si>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</si>
  <si>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</si>
  <si>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</si>
  <si>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</si>
  <si>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</si>
  <si>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</si>
  <si>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</si>
  <si>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</si>
  <si>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</si>
  <si>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</si>
  <si>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</si>
  <si>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</si>
  <si>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</si>
  <si>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</si>
  <si>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</si>
  <si>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</si>
  <si>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</si>
  <si>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</si>
  <si>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</si>
  <si>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</si>
  <si>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</si>
  <si>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</si>
  <si>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</si>
  <si>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</si>
  <si>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</si>
  <si>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</si>
  <si>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</si>
  <si>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</si>
  <si>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</si>
  <si>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</si>
  <si>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</si>
  <si>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</si>
  <si>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</si>
  <si>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</si>
  <si>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</si>
  <si>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</si>
  <si>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</si>
  <si>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</si>
  <si>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</si>
  <si>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</si>
  <si>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</si>
  <si>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</si>
  <si>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</si>
  <si>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</si>
  <si>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</si>
  <si>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</si>
  <si>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</si>
  <si>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</si>
  <si>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</si>
  <si>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</si>
  <si>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</si>
  <si>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</si>
  <si>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</si>
  <si>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</si>
  <si>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</si>
  <si>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</si>
  <si>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</si>
  <si>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</si>
  <si>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</si>
  <si>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</si>
  <si>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</si>
  <si>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</si>
  <si>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</si>
  <si>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</si>
  <si>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</si>
  <si>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</si>
  <si>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</si>
  <si>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</si>
  <si>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</si>
  <si>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</si>
  <si>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</si>
  <si>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</si>
  <si>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</si>
  <si>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</si>
  <si>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</si>
  <si>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</si>
  <si>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</si>
  <si>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</si>
  <si>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</si>
  <si>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</si>
  <si>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</si>
  <si>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</si>
  <si>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</si>
  <si>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</si>
  <si>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</si>
  <si>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</si>
  <si>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</si>
  <si>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</si>
  <si>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</si>
  <si>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</si>
  <si>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</si>
  <si>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</si>
  <si>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</si>
  <si>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</si>
  <si>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</si>
  <si>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</si>
  <si>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</si>
  <si>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</si>
  <si>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</si>
  <si>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</si>
  <si>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</si>
  <si>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</si>
  <si>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</si>
  <si>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Hakkâri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</si>
  <si>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</si>
  <si>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</si>
  <si>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</si>
  <si>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</si>
  <si>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</si>
  <si>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</si>
  <si>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</si>
  <si>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</si>
  <si>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</si>
  <si>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</si>
  <si>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</si>
  <si>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</si>
  <si>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</si>
  <si>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</si>
  <si>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</si>
  <si>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</si>
  <si>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</si>
  <si>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</si>
  <si>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</si>
  <si>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</si>
  <si>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</si>
  <si>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</si>
  <si>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</si>
  <si>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</si>
  <si>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</si>
  <si>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</si>
  <si>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</si>
  <si>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</si>
  <si>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</si>
  <si>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</si>
  <si>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</si>
  <si>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</si>
  <si>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</si>
  <si>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</si>
  <si>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</si>
  <si>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</si>
  <si>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</si>
  <si>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</si>
  <si>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</si>
  <si>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</si>
  <si>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</si>
  <si>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</si>
  <si>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</si>
  <si>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</si>
  <si>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</si>
  <si>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</si>
  <si>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</si>
  <si>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</si>
  <si>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</si>
  <si>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</si>
  <si>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</si>
  <si>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Yıllara Göre İl Nüfusları, 2007-2013</t>
  </si>
  <si>
    <t>Population of Provinces by Years, 2007-2013</t>
  </si>
  <si>
    <r>
      <t xml:space="preserve">İl - </t>
    </r>
    <r>
      <rPr>
        <sz val="9"/>
        <rFont val="Arial"/>
        <family val="2"/>
      </rPr>
      <t>Provinces</t>
    </r>
  </si>
  <si>
    <r>
      <rPr>
        <b/>
        <sz val="9"/>
        <rFont val="Arial"/>
        <family val="2"/>
      </rPr>
      <t>Toplam nüfus</t>
    </r>
    <r>
      <rPr>
        <sz val="9"/>
        <rFont val="Arial"/>
        <family val="2"/>
      </rPr>
      <t xml:space="preserve"> - Total population</t>
    </r>
  </si>
  <si>
    <r>
      <t>Toplam -</t>
    </r>
    <r>
      <rPr>
        <sz val="9"/>
        <rFont val="Arial"/>
        <family val="2"/>
      </rPr>
      <t xml:space="preserve"> Total</t>
    </r>
  </si>
  <si>
    <t>Hakkari</t>
  </si>
  <si>
    <t>İL ADI</t>
  </si>
  <si>
    <t>Toplam</t>
  </si>
  <si>
    <t>ERZURUM</t>
  </si>
  <si>
    <t>ŞANLIURFA</t>
  </si>
  <si>
    <t>Türkiye Geneli</t>
  </si>
  <si>
    <t>Not: Türkiye geneli toplamına cezaevi seçmen ve sandıkları dahil değildir.</t>
  </si>
  <si>
    <t>Milletvekili</t>
  </si>
  <si>
    <t>Sayısı</t>
  </si>
  <si>
    <t>AKP</t>
  </si>
  <si>
    <t>%</t>
  </si>
  <si>
    <t>CHP</t>
  </si>
  <si>
    <t>MHP</t>
  </si>
  <si>
    <t>Bağımsız</t>
  </si>
  <si>
    <t>Diğerleri</t>
  </si>
  <si>
    <t>Gümrük Kapıları Hariç Türkiye Geneli</t>
  </si>
  <si>
    <t>Seçmen Sayısı</t>
  </si>
  <si>
    <t>Kullanılan Oy</t>
  </si>
  <si>
    <t>Geçerli Oy</t>
  </si>
  <si>
    <t>Geçersiz Oy</t>
  </si>
  <si>
    <t>Katılım Oranı (%)</t>
  </si>
  <si>
    <t>Gümrük Kapıları</t>
  </si>
  <si>
    <t>Milletvekili Sayısı</t>
  </si>
  <si>
    <t>Gümrük oyları dahil Türkiye geneli seçim sonuçları:</t>
  </si>
  <si>
    <t>Parti</t>
  </si>
  <si>
    <t>Oy</t>
  </si>
  <si>
    <t>Adalet ve Kalkınma Partisi</t>
  </si>
  <si>
    <t>Cumhuriyet Halk Partisi</t>
  </si>
  <si>
    <t>Milliyetçi Hareket Partisi</t>
  </si>
  <si>
    <t>Saadet Partisi</t>
  </si>
  <si>
    <t>Halkın Sesi Partisi</t>
  </si>
  <si>
    <t>Büyük Birlik Partisi</t>
  </si>
  <si>
    <t>Demokrat Parti</t>
  </si>
  <si>
    <t>Hak ve Eşitlik Partisi</t>
  </si>
  <si>
    <t>Demokratik Sol Parti</t>
  </si>
  <si>
    <t>Doğru Yol Partisi</t>
  </si>
  <si>
    <t>Türkiye Komünist Partisi</t>
  </si>
  <si>
    <t>Millet Partisi</t>
  </si>
  <si>
    <t>Milliyetçi ve Muhafazakar Parti</t>
  </si>
  <si>
    <t>Emek Partisi</t>
  </si>
  <si>
    <t>Liberal Demokrat Parti</t>
  </si>
  <si>
    <t>Seçmen</t>
  </si>
  <si>
    <t>Seçmen/</t>
  </si>
  <si>
    <t>Max</t>
  </si>
  <si>
    <t>2011 Türkiye genel seçimleri'nin resmi sonuçları:</t>
  </si>
  <si>
    <t>Genel TOPLAM</t>
  </si>
  <si>
    <t>Olması</t>
  </si>
  <si>
    <t>Gereken</t>
  </si>
  <si>
    <t>Paylaşılan</t>
  </si>
  <si>
    <t>Göre</t>
  </si>
  <si>
    <t>Mevcut</t>
  </si>
  <si>
    <t>Baraj % 0</t>
  </si>
  <si>
    <t>olması</t>
  </si>
  <si>
    <t>gereken</t>
  </si>
  <si>
    <t>Baraj % 10</t>
  </si>
  <si>
    <t>Pay</t>
  </si>
  <si>
    <t xml:space="preserve">  +diğer</t>
  </si>
  <si>
    <t xml:space="preserve">  3 - 2</t>
  </si>
  <si>
    <t xml:space="preserve">  3 - 1</t>
  </si>
  <si>
    <t>Bu resme seçmen transferleri dahil değildir!! Bakınız 2011 temiz seçim platformu verileri!!!!!</t>
  </si>
  <si>
    <t>YSK bölgelere göre milletvekili dağılımı tespiti için nüfusu kullanıyor, nüfus-seçmen farkı vahim (batının aleyhine)</t>
  </si>
  <si>
    <t>Bu statik analizdir, dönemler ve bölgeler arası seçmen hareketleri ve diğer seçim hileleri sonrası reel sonuçların fotoğrafıdır, film değildir.</t>
  </si>
  <si>
    <t>YSK Bölgeye (il)  göre milletvekili dağılımı yapıyor ki bu seçmen sayısından diğer bir sapma!!!</t>
  </si>
  <si>
    <t>Seçmen-nüfus çalışması ayrı bir çalışma konusudur, burada dikkate alınmamıştır</t>
  </si>
  <si>
    <t>Devlet olanaklarının kullanılması gibi iktidar avantajları dikkate alınmamıştır</t>
  </si>
  <si>
    <t>Kömür, nohut, fasulye gibi seçim promosyonları etkisi dikkate alınmamıştır</t>
  </si>
  <si>
    <t>Güç odakları, STK'lar vb araçlar dikkate alınmamıştır.</t>
  </si>
  <si>
    <t>Dışsal faktörlerin (AB-D) stratejik tercihleri ISKALANMIŞTIR :)</t>
  </si>
  <si>
    <r>
      <t>Eğitim vb oy niteliği temsilde dikkate alınmamıştır,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 val="singleAccounting"/>
        <sz val="12"/>
        <color theme="1"/>
        <rFont val="Calibri"/>
        <scheme val="minor"/>
      </rPr>
      <t>SEÇMEN KALİTESİ</t>
    </r>
    <r>
      <rPr>
        <sz val="12"/>
        <color theme="1"/>
        <rFont val="Calibri"/>
        <family val="2"/>
        <scheme val="minor"/>
      </rPr>
      <t xml:space="preserve"> temsili demokrasinin temelidir</t>
    </r>
  </si>
  <si>
    <r>
      <t xml:space="preserve">Muhalefet partilerinin </t>
    </r>
    <r>
      <rPr>
        <u val="singleAccounting"/>
        <sz val="12"/>
        <color theme="1"/>
        <rFont val="Calibri"/>
        <scheme val="minor"/>
      </rPr>
      <t>'PROFESYONEL MUHALEFET MİLLETVEKİLİ</t>
    </r>
    <r>
      <rPr>
        <sz val="12"/>
        <color theme="1"/>
        <rFont val="Calibri"/>
        <family val="2"/>
        <scheme val="minor"/>
      </rPr>
      <t>' yaklaşımı dikkate alınmamıştır!!!!</t>
    </r>
  </si>
  <si>
    <t>(Fark 1)</t>
  </si>
  <si>
    <t>(Fark 2)</t>
  </si>
  <si>
    <t>Kayıp (-)</t>
  </si>
  <si>
    <t>Kazanç (+)</t>
  </si>
  <si>
    <t>BDP</t>
  </si>
  <si>
    <t>Diğer</t>
  </si>
  <si>
    <t>Seçmene</t>
  </si>
  <si>
    <t>Nüfusa</t>
  </si>
  <si>
    <t>Fark</t>
  </si>
  <si>
    <t>Nüfus</t>
  </si>
  <si>
    <t>Oranı</t>
  </si>
  <si>
    <t>YSK'ya</t>
  </si>
  <si>
    <t>İl Bazında</t>
  </si>
  <si>
    <t>Milletvekili Sayıları</t>
  </si>
  <si>
    <t>Alınan oy yüzdesine göre milletvekili sayısı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</si>
</sst>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##\ ###\ ###"/>
    <numFmt numFmtId="166" formatCode="_-* #,##0_-;\-* #,##0_-;_-* &quot;-&quot;??_-;_-@_-"/>
    <numFmt numFmtId="167" formatCode="0.00_ ;[Red]\-0.00\ "/>
    <numFmt numFmtId="168" formatCode="#,##0.00_ ;[Red]\-#,##0.00\ "/>
    <numFmt numFmtId="169" formatCode="#,##0_ ;[Red]\-#,##0\ "/>
    <numFmt numFmtId="170" formatCode="#,##0.0_ ;[Red]\-#,##0.0\ "/>
    <numFmt numFmtId="171" formatCode="0.0"/>
    <numFmt numFmtId="172" formatCode="0.0_ ;[Red]\-0.0\ 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2"/>
      <name val="Calibri"/>
      <scheme val="minor"/>
    </font>
    <font>
      <b/>
      <u val="singleAccounting"/>
      <sz val="12"/>
      <color theme="1"/>
      <name val="Calibri"/>
      <scheme val="minor"/>
    </font>
    <font>
      <u val="singleAccounting"/>
      <sz val="12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558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89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5">
    <xf numFmtId="0" fontId="0" fillId="0" borderId="0" xfId="0"/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4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3" xfId="2" applyFont="1" applyFill="1" applyBorder="1" applyAlignment="1">
      <alignment horizontal="right" vertical="center"/>
    </xf>
    <xf numFmtId="0" fontId="7" fillId="0" borderId="3" xfId="2" applyFont="1" applyBorder="1" applyAlignment="1">
      <alignment horizontal="right" vertical="center" wrapText="1"/>
    </xf>
    <xf numFmtId="0" fontId="7" fillId="0" borderId="3" xfId="2" applyFont="1" applyBorder="1" applyAlignment="1">
      <alignment horizontal="right" vertical="center"/>
    </xf>
    <xf numFmtId="0" fontId="7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7" fillId="0" borderId="0" xfId="2" applyNumberFormat="1" applyFont="1" applyBorder="1" applyAlignment="1">
      <alignment horizontal="left" vertical="center"/>
    </xf>
    <xf numFmtId="165" fontId="7" fillId="0" borderId="0" xfId="2" applyNumberFormat="1" applyFont="1" applyFill="1" applyBorder="1" applyAlignment="1">
      <alignment vertical="center" wrapText="1"/>
    </xf>
    <xf numFmtId="165" fontId="7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65" fontId="8" fillId="0" borderId="0" xfId="2" applyNumberFormat="1" applyFont="1" applyFill="1" applyBorder="1" applyAlignment="1">
      <alignment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vertical="center"/>
    </xf>
    <xf numFmtId="0" fontId="6" fillId="0" borderId="4" xfId="2" applyFont="1" applyFill="1" applyBorder="1" applyAlignment="1">
      <alignment vertical="center" wrapText="1"/>
    </xf>
    <xf numFmtId="165" fontId="6" fillId="0" borderId="4" xfId="2" applyNumberFormat="1" applyFont="1" applyFill="1" applyBorder="1" applyAlignment="1">
      <alignment vertical="center" wrapText="1"/>
    </xf>
    <xf numFmtId="165" fontId="6" fillId="0" borderId="4" xfId="2" applyNumberFormat="1" applyFont="1" applyFill="1" applyBorder="1" applyAlignment="1">
      <alignment horizontal="right" vertical="center" wrapText="1"/>
    </xf>
    <xf numFmtId="165" fontId="6" fillId="0" borderId="4" xfId="2" applyNumberFormat="1" applyFont="1" applyBorder="1" applyAlignment="1">
      <alignment vertical="center"/>
    </xf>
    <xf numFmtId="165" fontId="6" fillId="0" borderId="4" xfId="2" applyNumberFormat="1" applyFont="1" applyFill="1" applyBorder="1" applyAlignment="1">
      <alignment vertical="center"/>
    </xf>
    <xf numFmtId="0" fontId="6" fillId="0" borderId="4" xfId="2" applyFont="1" applyBorder="1" applyAlignment="1">
      <alignment vertical="center"/>
    </xf>
    <xf numFmtId="0" fontId="3" fillId="0" borderId="0" xfId="0" applyFont="1"/>
    <xf numFmtId="164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2" fontId="0" fillId="0" borderId="0" xfId="0" applyNumberFormat="1"/>
    <xf numFmtId="166" fontId="3" fillId="0" borderId="0" xfId="1" applyNumberFormat="1" applyFont="1"/>
    <xf numFmtId="166" fontId="3" fillId="0" borderId="5" xfId="1" applyNumberFormat="1" applyFont="1" applyBorder="1"/>
    <xf numFmtId="0" fontId="0" fillId="0" borderId="0" xfId="0" applyFont="1"/>
    <xf numFmtId="166" fontId="3" fillId="0" borderId="0" xfId="0" applyNumberFormat="1" applyFont="1"/>
    <xf numFmtId="166" fontId="3" fillId="0" borderId="5" xfId="0" applyNumberFormat="1" applyFont="1" applyBorder="1"/>
    <xf numFmtId="0" fontId="11" fillId="0" borderId="0" xfId="0" applyFont="1"/>
    <xf numFmtId="0" fontId="0" fillId="0" borderId="0" xfId="0" applyAlignment="1">
      <alignment horizontal="center"/>
    </xf>
    <xf numFmtId="166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8" fillId="0" borderId="0" xfId="2" applyFont="1" applyFill="1" applyBorder="1" applyAlignment="1">
      <alignment vertical="center"/>
    </xf>
    <xf numFmtId="0" fontId="12" fillId="0" borderId="0" xfId="0" applyFont="1"/>
    <xf numFmtId="166" fontId="0" fillId="2" borderId="0" xfId="1" applyNumberFormat="1" applyFont="1" applyFill="1"/>
    <xf numFmtId="166" fontId="13" fillId="3" borderId="0" xfId="1" applyNumberFormat="1" applyFont="1" applyFill="1"/>
    <xf numFmtId="164" fontId="0" fillId="2" borderId="0" xfId="1" applyNumberFormat="1" applyFont="1" applyFill="1"/>
    <xf numFmtId="166" fontId="0" fillId="0" borderId="0" xfId="1" applyNumberFormat="1" applyFont="1" applyFill="1"/>
    <xf numFmtId="166" fontId="3" fillId="0" borderId="0" xfId="1" applyNumberFormat="1" applyFont="1" applyFill="1" applyAlignment="1">
      <alignment horizontal="center"/>
    </xf>
    <xf numFmtId="166" fontId="13" fillId="0" borderId="0" xfId="1" applyNumberFormat="1" applyFont="1" applyFill="1"/>
    <xf numFmtId="166" fontId="13" fillId="0" borderId="0" xfId="1" applyNumberFormat="1" applyFont="1" applyFill="1" applyAlignment="1">
      <alignment horizontal="center"/>
    </xf>
    <xf numFmtId="166" fontId="0" fillId="4" borderId="0" xfId="1" applyNumberFormat="1" applyFont="1" applyFill="1"/>
    <xf numFmtId="166" fontId="3" fillId="4" borderId="0" xfId="1" applyNumberFormat="1" applyFont="1" applyFill="1"/>
    <xf numFmtId="164" fontId="0" fillId="4" borderId="0" xfId="1" applyNumberFormat="1" applyFont="1" applyFill="1"/>
    <xf numFmtId="166" fontId="3" fillId="3" borderId="0" xfId="1" applyNumberFormat="1" applyFont="1" applyFill="1"/>
    <xf numFmtId="164" fontId="0" fillId="3" borderId="0" xfId="1" applyNumberFormat="1" applyFont="1" applyFill="1"/>
    <xf numFmtId="166" fontId="0" fillId="5" borderId="0" xfId="1" applyNumberFormat="1" applyFont="1" applyFill="1"/>
    <xf numFmtId="166" fontId="3" fillId="5" borderId="0" xfId="1" applyNumberFormat="1" applyFont="1" applyFill="1"/>
    <xf numFmtId="164" fontId="0" fillId="5" borderId="0" xfId="1" applyNumberFormat="1" applyFont="1" applyFill="1"/>
    <xf numFmtId="166" fontId="3" fillId="2" borderId="0" xfId="1" applyNumberFormat="1" applyFont="1" applyFill="1"/>
    <xf numFmtId="0" fontId="3" fillId="0" borderId="8" xfId="0" applyFont="1" applyBorder="1"/>
    <xf numFmtId="166" fontId="0" fillId="0" borderId="9" xfId="1" applyNumberFormat="1" applyFont="1" applyBorder="1"/>
    <xf numFmtId="0" fontId="0" fillId="0" borderId="10" xfId="0" applyBorder="1"/>
    <xf numFmtId="0" fontId="0" fillId="0" borderId="0" xfId="0" applyBorder="1"/>
    <xf numFmtId="166" fontId="0" fillId="0" borderId="11" xfId="1" applyNumberFormat="1" applyFont="1" applyBorder="1"/>
    <xf numFmtId="164" fontId="0" fillId="0" borderId="11" xfId="1" applyNumberFormat="1" applyFont="1" applyBorder="1"/>
    <xf numFmtId="0" fontId="0" fillId="0" borderId="12" xfId="0" applyBorder="1"/>
    <xf numFmtId="166" fontId="3" fillId="0" borderId="13" xfId="1" applyNumberFormat="1" applyFont="1" applyBorder="1"/>
    <xf numFmtId="0" fontId="0" fillId="0" borderId="8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6" fontId="3" fillId="0" borderId="0" xfId="1" applyNumberFormat="1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/>
    <xf numFmtId="16" fontId="3" fillId="0" borderId="0" xfId="0" applyNumberFormat="1" applyFont="1" applyBorder="1" applyAlignment="1">
      <alignment horizontal="center"/>
    </xf>
    <xf numFmtId="0" fontId="0" fillId="0" borderId="17" xfId="0" applyBorder="1"/>
    <xf numFmtId="1" fontId="3" fillId="0" borderId="17" xfId="0" applyNumberFormat="1" applyFont="1" applyBorder="1"/>
    <xf numFmtId="0" fontId="3" fillId="0" borderId="15" xfId="0" applyFont="1" applyBorder="1"/>
    <xf numFmtId="1" fontId="0" fillId="0" borderId="15" xfId="0" applyNumberFormat="1" applyBorder="1"/>
    <xf numFmtId="0" fontId="3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66" fontId="3" fillId="2" borderId="17" xfId="1" applyNumberFormat="1" applyFont="1" applyFill="1" applyBorder="1"/>
    <xf numFmtId="0" fontId="3" fillId="2" borderId="15" xfId="0" applyFont="1" applyFill="1" applyBorder="1"/>
    <xf numFmtId="0" fontId="0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1" fontId="0" fillId="5" borderId="6" xfId="0" applyNumberFormat="1" applyFill="1" applyBorder="1"/>
    <xf numFmtId="1" fontId="0" fillId="5" borderId="14" xfId="0" applyNumberFormat="1" applyFill="1" applyBorder="1"/>
    <xf numFmtId="0" fontId="0" fillId="5" borderId="14" xfId="0" applyFill="1" applyBorder="1"/>
    <xf numFmtId="1" fontId="0" fillId="5" borderId="15" xfId="0" applyNumberFormat="1" applyFill="1" applyBorder="1"/>
    <xf numFmtId="0" fontId="3" fillId="6" borderId="0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9" fontId="0" fillId="6" borderId="17" xfId="0" applyNumberFormat="1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3" fillId="6" borderId="17" xfId="0" applyFont="1" applyFill="1" applyBorder="1"/>
    <xf numFmtId="0" fontId="3" fillId="6" borderId="15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" fontId="3" fillId="7" borderId="17" xfId="0" applyNumberFormat="1" applyFont="1" applyFill="1" applyBorder="1"/>
    <xf numFmtId="0" fontId="3" fillId="7" borderId="15" xfId="0" applyFont="1" applyFill="1" applyBorder="1"/>
    <xf numFmtId="166" fontId="3" fillId="0" borderId="15" xfId="1" applyNumberFormat="1" applyFont="1" applyBorder="1"/>
    <xf numFmtId="164" fontId="3" fillId="0" borderId="15" xfId="1" applyNumberFormat="1" applyFont="1" applyBorder="1"/>
    <xf numFmtId="0" fontId="0" fillId="0" borderId="16" xfId="0" applyBorder="1"/>
    <xf numFmtId="0" fontId="3" fillId="0" borderId="18" xfId="0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166" fontId="3" fillId="0" borderId="18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0" fillId="0" borderId="17" xfId="0" applyNumberFormat="1" applyBorder="1"/>
    <xf numFmtId="0" fontId="0" fillId="0" borderId="0" xfId="0" applyFill="1" applyBorder="1"/>
    <xf numFmtId="1" fontId="0" fillId="5" borderId="8" xfId="0" applyNumberFormat="1" applyFill="1" applyBorder="1"/>
    <xf numFmtId="1" fontId="0" fillId="5" borderId="10" xfId="0" applyNumberFormat="1" applyFill="1" applyBorder="1"/>
    <xf numFmtId="0" fontId="0" fillId="5" borderId="1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" fontId="3" fillId="5" borderId="8" xfId="0" applyNumberFormat="1" applyFont="1" applyFill="1" applyBorder="1"/>
    <xf numFmtId="1" fontId="3" fillId="5" borderId="10" xfId="0" applyNumberFormat="1" applyFont="1" applyFill="1" applyBorder="1"/>
    <xf numFmtId="0" fontId="3" fillId="5" borderId="10" xfId="0" applyFont="1" applyFill="1" applyBorder="1"/>
    <xf numFmtId="0" fontId="3" fillId="5" borderId="12" xfId="0" applyFont="1" applyFill="1" applyBorder="1"/>
    <xf numFmtId="1" fontId="3" fillId="5" borderId="21" xfId="0" applyNumberFormat="1" applyFont="1" applyFill="1" applyBorder="1"/>
    <xf numFmtId="0" fontId="0" fillId="2" borderId="22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" fontId="0" fillId="0" borderId="0" xfId="0" applyNumberFormat="1"/>
    <xf numFmtId="166" fontId="0" fillId="2" borderId="5" xfId="1" applyNumberFormat="1" applyFont="1" applyFill="1" applyBorder="1"/>
    <xf numFmtId="164" fontId="0" fillId="0" borderId="0" xfId="0" applyNumberFormat="1"/>
    <xf numFmtId="168" fontId="0" fillId="0" borderId="0" xfId="0" applyNumberFormat="1"/>
    <xf numFmtId="167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9" fontId="1" fillId="0" borderId="0" xfId="1" applyNumberFormat="1" applyFont="1"/>
    <xf numFmtId="169" fontId="13" fillId="0" borderId="0" xfId="2" applyNumberFormat="1" applyFont="1" applyFill="1" applyBorder="1" applyAlignment="1">
      <alignment vertical="center"/>
    </xf>
    <xf numFmtId="169" fontId="3" fillId="0" borderId="5" xfId="1" applyNumberFormat="1" applyFont="1" applyBorder="1"/>
    <xf numFmtId="170" fontId="0" fillId="0" borderId="0" xfId="0" applyNumberFormat="1"/>
    <xf numFmtId="171" fontId="0" fillId="0" borderId="0" xfId="0" applyNumberFormat="1"/>
    <xf numFmtId="171" fontId="3" fillId="0" borderId="0" xfId="0" applyNumberFormat="1" applyFont="1" applyBorder="1" applyAlignment="1">
      <alignment horizontal="center"/>
    </xf>
    <xf numFmtId="49" fontId="1" fillId="0" borderId="0" xfId="1" applyNumberFormat="1" applyFont="1"/>
    <xf numFmtId="49" fontId="0" fillId="0" borderId="0" xfId="0" applyNumberFormat="1"/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1" fontId="3" fillId="0" borderId="0" xfId="0" applyNumberFormat="1" applyFont="1"/>
    <xf numFmtId="171" fontId="3" fillId="0" borderId="0" xfId="0" applyNumberFormat="1" applyFont="1" applyBorder="1" applyAlignment="1"/>
    <xf numFmtId="0" fontId="0" fillId="0" borderId="11" xfId="0" applyBorder="1"/>
    <xf numFmtId="0" fontId="3" fillId="0" borderId="11" xfId="0" applyFont="1" applyBorder="1" applyAlignment="1">
      <alignment horizontal="center"/>
    </xf>
    <xf numFmtId="171" fontId="0" fillId="0" borderId="0" xfId="0" applyNumberFormat="1" applyBorder="1"/>
    <xf numFmtId="171" fontId="3" fillId="0" borderId="6" xfId="0" applyNumberFormat="1" applyFont="1" applyBorder="1" applyAlignment="1">
      <alignment horizontal="center"/>
    </xf>
    <xf numFmtId="171" fontId="3" fillId="0" borderId="7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72" fontId="0" fillId="0" borderId="0" xfId="0" applyNumberFormat="1"/>
    <xf numFmtId="2" fontId="3" fillId="0" borderId="5" xfId="0" applyNumberFormat="1" applyFont="1" applyBorder="1"/>
    <xf numFmtId="171" fontId="3" fillId="0" borderId="5" xfId="0" applyNumberFormat="1" applyFont="1" applyBorder="1"/>
    <xf numFmtId="172" fontId="3" fillId="0" borderId="5" xfId="0" applyNumberFormat="1" applyFont="1" applyBorder="1"/>
    <xf numFmtId="0" fontId="0" fillId="0" borderId="6" xfId="0" applyBorder="1"/>
    <xf numFmtId="49" fontId="3" fillId="0" borderId="14" xfId="1" applyNumberFormat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8" fontId="3" fillId="0" borderId="0" xfId="0" applyNumberFormat="1" applyFont="1"/>
    <xf numFmtId="172" fontId="3" fillId="0" borderId="0" xfId="0" applyNumberFormat="1" applyFont="1"/>
    <xf numFmtId="0" fontId="0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4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/>
    </xf>
  </cellXfs>
  <cellStyles count="38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Normal" xfId="0" builtinId="0"/>
    <cellStyle name="Normal 105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workbookViewId="0">
      <selection activeCell="L29" sqref="L29"/>
    </sheetView>
  </sheetViews>
  <sheetFormatPr defaultColWidth="11.19921875" defaultRowHeight="15.6" x14ac:dyDescent="0.3"/>
  <cols>
    <col min="1" max="1" width="5.69921875" customWidth="1"/>
    <col min="2" max="2" width="25.5" customWidth="1"/>
    <col min="3" max="3" width="14.19921875" style="34" bestFit="1" customWidth="1"/>
    <col min="6" max="6" width="7.296875" customWidth="1"/>
    <col min="7" max="7" width="10.296875" customWidth="1"/>
    <col min="8" max="8" width="14" customWidth="1"/>
    <col min="9" max="9" width="10.296875" customWidth="1"/>
    <col min="10" max="10" width="10.19921875" customWidth="1"/>
    <col min="11" max="11" width="11.19921875" customWidth="1"/>
    <col min="13" max="13" width="11.5" bestFit="1" customWidth="1"/>
  </cols>
  <sheetData>
    <row r="1" spans="2:3" x14ac:dyDescent="0.3">
      <c r="B1" s="32" t="s">
        <v>209</v>
      </c>
    </row>
    <row r="3" spans="2:3" x14ac:dyDescent="0.3">
      <c r="B3" s="32" t="s">
        <v>180</v>
      </c>
    </row>
    <row r="4" spans="2:3" x14ac:dyDescent="0.3">
      <c r="B4" t="s">
        <v>181</v>
      </c>
      <c r="C4" s="34">
        <v>50237343</v>
      </c>
    </row>
    <row r="5" spans="2:3" x14ac:dyDescent="0.3">
      <c r="B5" t="s">
        <v>182</v>
      </c>
      <c r="C5" s="34">
        <v>43785665</v>
      </c>
    </row>
    <row r="6" spans="2:3" x14ac:dyDescent="0.3">
      <c r="B6" t="s">
        <v>183</v>
      </c>
      <c r="C6" s="34">
        <v>42813896</v>
      </c>
    </row>
    <row r="7" spans="2:3" x14ac:dyDescent="0.3">
      <c r="B7" t="s">
        <v>184</v>
      </c>
      <c r="C7" s="34">
        <v>971769</v>
      </c>
    </row>
    <row r="8" spans="2:3" x14ac:dyDescent="0.3">
      <c r="B8" t="s">
        <v>185</v>
      </c>
      <c r="C8" s="33">
        <f>C5/C4*100</f>
        <v>87.157605050888137</v>
      </c>
    </row>
    <row r="9" spans="2:3" x14ac:dyDescent="0.3">
      <c r="B9" s="32" t="s">
        <v>186</v>
      </c>
    </row>
    <row r="10" spans="2:3" x14ac:dyDescent="0.3">
      <c r="B10" t="s">
        <v>181</v>
      </c>
      <c r="C10" s="34">
        <v>2568979</v>
      </c>
    </row>
    <row r="11" spans="2:3" x14ac:dyDescent="0.3">
      <c r="B11" t="s">
        <v>182</v>
      </c>
      <c r="C11" s="34">
        <v>129283</v>
      </c>
    </row>
    <row r="12" spans="2:3" x14ac:dyDescent="0.3">
      <c r="B12" t="s">
        <v>183</v>
      </c>
      <c r="C12" s="34">
        <v>127867</v>
      </c>
    </row>
    <row r="13" spans="2:3" x14ac:dyDescent="0.3">
      <c r="B13" t="s">
        <v>184</v>
      </c>
      <c r="C13" s="34">
        <v>1416</v>
      </c>
    </row>
    <row r="14" spans="2:3" x14ac:dyDescent="0.3">
      <c r="B14" t="s">
        <v>185</v>
      </c>
      <c r="C14" s="33">
        <f>C11/C10*100</f>
        <v>5.0324662054458207</v>
      </c>
    </row>
    <row r="15" spans="2:3" x14ac:dyDescent="0.3">
      <c r="B15" s="65" t="s">
        <v>210</v>
      </c>
      <c r="C15" s="66"/>
    </row>
    <row r="16" spans="2:3" x14ac:dyDescent="0.3">
      <c r="B16" s="73" t="s">
        <v>181</v>
      </c>
      <c r="C16" s="66">
        <v>52806322</v>
      </c>
    </row>
    <row r="17" spans="2:12" x14ac:dyDescent="0.3">
      <c r="B17" s="67" t="s">
        <v>182</v>
      </c>
      <c r="C17" s="69">
        <v>43914948</v>
      </c>
    </row>
    <row r="18" spans="2:12" x14ac:dyDescent="0.3">
      <c r="B18" s="67" t="s">
        <v>183</v>
      </c>
      <c r="C18" s="69">
        <v>42941763</v>
      </c>
    </row>
    <row r="19" spans="2:12" x14ac:dyDescent="0.3">
      <c r="B19" s="67" t="s">
        <v>184</v>
      </c>
      <c r="C19" s="69">
        <v>973185</v>
      </c>
    </row>
    <row r="20" spans="2:12" x14ac:dyDescent="0.3">
      <c r="B20" s="67" t="s">
        <v>185</v>
      </c>
      <c r="C20" s="70">
        <f>C17/C16*100</f>
        <v>83.162292575498824</v>
      </c>
      <c r="E20" s="74"/>
      <c r="F20" s="74"/>
      <c r="G20" s="74"/>
      <c r="H20" s="74"/>
      <c r="I20" s="74"/>
      <c r="J20" s="74"/>
      <c r="K20" s="74"/>
      <c r="L20" s="74"/>
    </row>
    <row r="21" spans="2:12" x14ac:dyDescent="0.3">
      <c r="B21" s="71" t="s">
        <v>187</v>
      </c>
      <c r="C21" s="72">
        <v>550</v>
      </c>
      <c r="E21" s="74"/>
      <c r="F21" s="74"/>
      <c r="G21" s="74"/>
      <c r="H21" s="74"/>
      <c r="I21" s="74"/>
      <c r="K21" s="74"/>
      <c r="L21" s="74"/>
    </row>
    <row r="22" spans="2:12" x14ac:dyDescent="0.3">
      <c r="B22" s="68"/>
      <c r="C22" s="76"/>
      <c r="E22" s="74"/>
      <c r="F22" s="74"/>
      <c r="G22" s="74"/>
      <c r="H22" s="74"/>
      <c r="I22" s="74"/>
      <c r="J22" s="75"/>
      <c r="K22" s="74"/>
      <c r="L22" s="74"/>
    </row>
    <row r="23" spans="2:12" ht="16.2" thickBot="1" x14ac:dyDescent="0.35">
      <c r="B23" s="32" t="s">
        <v>188</v>
      </c>
      <c r="C23" s="76"/>
      <c r="E23" s="86">
        <v>1</v>
      </c>
      <c r="F23" s="91"/>
      <c r="G23" s="91"/>
      <c r="H23" s="92">
        <v>2</v>
      </c>
      <c r="I23" s="101">
        <v>3</v>
      </c>
      <c r="J23" s="81" t="s">
        <v>222</v>
      </c>
      <c r="K23" s="107" t="s">
        <v>223</v>
      </c>
      <c r="L23" s="74"/>
    </row>
    <row r="24" spans="2:12" x14ac:dyDescent="0.3">
      <c r="B24" s="115"/>
      <c r="C24" s="117"/>
      <c r="D24" s="120"/>
      <c r="E24" s="134" t="s">
        <v>216</v>
      </c>
      <c r="F24" s="173" t="s">
        <v>219</v>
      </c>
      <c r="G24" s="174"/>
      <c r="H24" s="175"/>
      <c r="I24" s="135" t="s">
        <v>219</v>
      </c>
      <c r="J24" s="77" t="s">
        <v>219</v>
      </c>
      <c r="K24" s="108" t="s">
        <v>216</v>
      </c>
      <c r="L24" s="74"/>
    </row>
    <row r="25" spans="2:12" x14ac:dyDescent="0.3">
      <c r="B25" s="82"/>
      <c r="C25" s="118"/>
      <c r="D25" s="121"/>
      <c r="E25" s="87" t="s">
        <v>217</v>
      </c>
      <c r="F25" s="93"/>
      <c r="G25" s="94"/>
      <c r="H25" s="127" t="s">
        <v>211</v>
      </c>
      <c r="I25" s="102" t="s">
        <v>221</v>
      </c>
      <c r="J25" s="78" t="s">
        <v>214</v>
      </c>
      <c r="K25" s="109" t="s">
        <v>214</v>
      </c>
      <c r="L25" s="74"/>
    </row>
    <row r="26" spans="2:12" x14ac:dyDescent="0.3">
      <c r="B26" s="82"/>
      <c r="C26" s="118"/>
      <c r="D26" s="121" t="s">
        <v>220</v>
      </c>
      <c r="E26" s="87" t="s">
        <v>218</v>
      </c>
      <c r="F26" s="93" t="s">
        <v>220</v>
      </c>
      <c r="G26" s="94" t="s">
        <v>213</v>
      </c>
      <c r="H26" s="127" t="s">
        <v>212</v>
      </c>
      <c r="I26" s="103" t="s">
        <v>215</v>
      </c>
      <c r="J26" s="78" t="s">
        <v>235</v>
      </c>
      <c r="K26" s="109" t="s">
        <v>236</v>
      </c>
      <c r="L26" s="74"/>
    </row>
    <row r="27" spans="2:12" x14ac:dyDescent="0.3">
      <c r="B27" s="116" t="s">
        <v>189</v>
      </c>
      <c r="C27" s="119" t="s">
        <v>190</v>
      </c>
      <c r="D27" s="122" t="s">
        <v>175</v>
      </c>
      <c r="E27" s="88" t="s">
        <v>172</v>
      </c>
      <c r="F27" s="95" t="s">
        <v>175</v>
      </c>
      <c r="G27" s="96" t="s">
        <v>172</v>
      </c>
      <c r="H27" s="128" t="s">
        <v>172</v>
      </c>
      <c r="I27" s="104" t="s">
        <v>172</v>
      </c>
      <c r="J27" s="79" t="s">
        <v>172</v>
      </c>
      <c r="K27" s="110" t="s">
        <v>172</v>
      </c>
      <c r="L27" s="74"/>
    </row>
    <row r="28" spans="2:12" x14ac:dyDescent="0.3">
      <c r="B28" s="82" t="s">
        <v>191</v>
      </c>
      <c r="C28" s="118">
        <v>21399082</v>
      </c>
      <c r="D28" s="123">
        <f>C28/$C$44*100</f>
        <v>49.832797968728023</v>
      </c>
      <c r="E28" s="89">
        <f t="shared" ref="E28:E43" si="0">ROUND($C$21*D28/100,0)</f>
        <v>274</v>
      </c>
      <c r="F28" s="97">
        <f>D28/SUM($D$28:$D$31)*100</f>
        <v>52.24323521177142</v>
      </c>
      <c r="G28" s="125">
        <f>H28-E28</f>
        <v>15</v>
      </c>
      <c r="H28" s="129">
        <f>ROUND((C28/SUM($C$28:$C$30)*($C$21-$H$31)),0)</f>
        <v>289</v>
      </c>
      <c r="I28" s="105">
        <v>327</v>
      </c>
      <c r="J28" s="83">
        <f>I28-H28</f>
        <v>38</v>
      </c>
      <c r="K28" s="111">
        <f t="shared" ref="K28:K43" si="1">I28-E28</f>
        <v>53</v>
      </c>
      <c r="L28">
        <v>30</v>
      </c>
    </row>
    <row r="29" spans="2:12" x14ac:dyDescent="0.3">
      <c r="B29" s="82" t="s">
        <v>192</v>
      </c>
      <c r="C29" s="118">
        <v>11155972</v>
      </c>
      <c r="D29" s="123">
        <f t="shared" ref="D29:D43" si="2">C29/$C$44*100</f>
        <v>25.979305973068691</v>
      </c>
      <c r="E29" s="89">
        <f t="shared" si="0"/>
        <v>143</v>
      </c>
      <c r="F29" s="98">
        <f>D29/SUM($D$28:$D$31)*100</f>
        <v>27.235937934717764</v>
      </c>
      <c r="G29" s="126">
        <f>H29-E29</f>
        <v>8</v>
      </c>
      <c r="H29" s="130">
        <f>ROUND((C29/SUM($C$28:$C$30)*($C$21-$H$31)),0)</f>
        <v>151</v>
      </c>
      <c r="I29" s="105">
        <v>135</v>
      </c>
      <c r="J29" s="83">
        <f>I29-H29</f>
        <v>-16</v>
      </c>
      <c r="K29" s="111">
        <f t="shared" si="1"/>
        <v>-8</v>
      </c>
    </row>
    <row r="30" spans="2:12" x14ac:dyDescent="0.3">
      <c r="B30" s="82" t="s">
        <v>193</v>
      </c>
      <c r="C30" s="118">
        <v>5585513</v>
      </c>
      <c r="D30" s="123">
        <f t="shared" si="2"/>
        <v>13.007181377252722</v>
      </c>
      <c r="E30" s="89">
        <f t="shared" si="0"/>
        <v>72</v>
      </c>
      <c r="F30" s="98">
        <f>D30/SUM($D$28:$D$31)*100</f>
        <v>13.636345215061421</v>
      </c>
      <c r="G30" s="98">
        <f>H30-E30</f>
        <v>3</v>
      </c>
      <c r="H30" s="130">
        <f>ROUND((C30/SUM($C$28:$C$30)*($C$21-$H$31)),0)</f>
        <v>75</v>
      </c>
      <c r="I30" s="105">
        <v>53</v>
      </c>
      <c r="J30" s="83">
        <f>I30-H30</f>
        <v>-22</v>
      </c>
      <c r="K30" s="111">
        <f t="shared" si="1"/>
        <v>-19</v>
      </c>
    </row>
    <row r="31" spans="2:12" x14ac:dyDescent="0.3">
      <c r="B31" s="82" t="s">
        <v>178</v>
      </c>
      <c r="C31" s="118">
        <v>2819917</v>
      </c>
      <c r="D31" s="123">
        <f t="shared" si="2"/>
        <v>6.5668403041579824</v>
      </c>
      <c r="E31" s="89">
        <f t="shared" si="0"/>
        <v>36</v>
      </c>
      <c r="F31" s="98">
        <f>D31/SUM($D$28:$D$31)*100</f>
        <v>6.8844816384493885</v>
      </c>
      <c r="G31" s="98">
        <f>H31-E31</f>
        <v>-1</v>
      </c>
      <c r="H31" s="130">
        <v>35</v>
      </c>
      <c r="I31" s="105">
        <v>35</v>
      </c>
      <c r="J31" s="83">
        <f>I31-H31</f>
        <v>0</v>
      </c>
      <c r="K31" s="111">
        <f t="shared" si="1"/>
        <v>-1</v>
      </c>
    </row>
    <row r="32" spans="2:12" x14ac:dyDescent="0.3">
      <c r="B32" s="82" t="s">
        <v>194</v>
      </c>
      <c r="C32" s="118">
        <v>543454</v>
      </c>
      <c r="D32" s="123">
        <f t="shared" si="2"/>
        <v>1.2655605220493626</v>
      </c>
      <c r="E32" s="89">
        <f t="shared" si="0"/>
        <v>7</v>
      </c>
      <c r="F32" s="99"/>
      <c r="G32" s="98"/>
      <c r="H32" s="130"/>
      <c r="I32" s="105"/>
      <c r="J32" s="80"/>
      <c r="K32" s="111">
        <f t="shared" si="1"/>
        <v>-7</v>
      </c>
    </row>
    <row r="33" spans="2:13" x14ac:dyDescent="0.3">
      <c r="B33" s="82" t="s">
        <v>195</v>
      </c>
      <c r="C33" s="118">
        <v>329723</v>
      </c>
      <c r="D33" s="123">
        <f t="shared" si="2"/>
        <v>0.76783759437170751</v>
      </c>
      <c r="E33" s="89">
        <f t="shared" si="0"/>
        <v>4</v>
      </c>
      <c r="F33" s="99"/>
      <c r="G33" s="99"/>
      <c r="H33" s="131"/>
      <c r="I33" s="105"/>
      <c r="J33" s="80"/>
      <c r="K33" s="111">
        <f t="shared" si="1"/>
        <v>-4</v>
      </c>
    </row>
    <row r="34" spans="2:13" x14ac:dyDescent="0.3">
      <c r="B34" s="82" t="s">
        <v>196</v>
      </c>
      <c r="C34" s="118">
        <v>323251</v>
      </c>
      <c r="D34" s="123">
        <f t="shared" si="2"/>
        <v>0.75276601941098686</v>
      </c>
      <c r="E34" s="89">
        <f t="shared" si="0"/>
        <v>4</v>
      </c>
      <c r="F34" s="99"/>
      <c r="G34" s="99"/>
      <c r="H34" s="131"/>
      <c r="I34" s="105"/>
      <c r="J34" s="80"/>
      <c r="K34" s="111">
        <f t="shared" si="1"/>
        <v>-4</v>
      </c>
    </row>
    <row r="35" spans="2:13" x14ac:dyDescent="0.3">
      <c r="B35" s="82" t="s">
        <v>197</v>
      </c>
      <c r="C35" s="118">
        <v>279480</v>
      </c>
      <c r="D35" s="123">
        <f t="shared" si="2"/>
        <v>0.65083494592432078</v>
      </c>
      <c r="E35" s="89">
        <f t="shared" si="0"/>
        <v>4</v>
      </c>
      <c r="F35" s="99"/>
      <c r="G35" s="99"/>
      <c r="H35" s="131"/>
      <c r="I35" s="105"/>
      <c r="J35" s="80"/>
      <c r="K35" s="111">
        <f t="shared" si="1"/>
        <v>-4</v>
      </c>
      <c r="M35" s="136">
        <f>SUM(K31:K40)</f>
        <v>-26</v>
      </c>
    </row>
    <row r="36" spans="2:13" x14ac:dyDescent="0.3">
      <c r="B36" s="82" t="s">
        <v>198</v>
      </c>
      <c r="C36" s="118">
        <v>124415</v>
      </c>
      <c r="D36" s="123">
        <f t="shared" si="2"/>
        <v>0.28972960425495342</v>
      </c>
      <c r="E36" s="89">
        <f t="shared" si="0"/>
        <v>2</v>
      </c>
      <c r="F36" s="99"/>
      <c r="G36" s="99"/>
      <c r="H36" s="131"/>
      <c r="I36" s="105"/>
      <c r="J36" s="80"/>
      <c r="K36" s="111">
        <f t="shared" si="1"/>
        <v>-2</v>
      </c>
    </row>
    <row r="37" spans="2:13" x14ac:dyDescent="0.3">
      <c r="B37" s="82" t="s">
        <v>199</v>
      </c>
      <c r="C37" s="118">
        <v>108089</v>
      </c>
      <c r="D37" s="123">
        <f t="shared" si="2"/>
        <v>0.25171067149711579</v>
      </c>
      <c r="E37" s="89">
        <f t="shared" si="0"/>
        <v>1</v>
      </c>
      <c r="F37" s="99"/>
      <c r="G37" s="99"/>
      <c r="H37" s="131"/>
      <c r="I37" s="105"/>
      <c r="J37" s="80"/>
      <c r="K37" s="111">
        <f t="shared" si="1"/>
        <v>-1</v>
      </c>
    </row>
    <row r="38" spans="2:13" x14ac:dyDescent="0.3">
      <c r="B38" s="82" t="s">
        <v>200</v>
      </c>
      <c r="C38" s="118">
        <v>64607</v>
      </c>
      <c r="D38" s="123">
        <f t="shared" si="2"/>
        <v>0.15045260251657577</v>
      </c>
      <c r="E38" s="89">
        <f t="shared" si="0"/>
        <v>1</v>
      </c>
      <c r="F38" s="99"/>
      <c r="G38" s="99"/>
      <c r="H38" s="131"/>
      <c r="I38" s="105"/>
      <c r="J38" s="80"/>
      <c r="K38" s="111">
        <f t="shared" si="1"/>
        <v>-1</v>
      </c>
    </row>
    <row r="39" spans="2:13" x14ac:dyDescent="0.3">
      <c r="B39" s="82" t="s">
        <v>201</v>
      </c>
      <c r="C39" s="118">
        <v>64006</v>
      </c>
      <c r="D39" s="123">
        <f t="shared" si="2"/>
        <v>0.14905303259207126</v>
      </c>
      <c r="E39" s="89">
        <f t="shared" si="0"/>
        <v>1</v>
      </c>
      <c r="F39" s="99"/>
      <c r="G39" s="99"/>
      <c r="H39" s="131"/>
      <c r="I39" s="105"/>
      <c r="J39" s="80"/>
      <c r="K39" s="111">
        <f t="shared" si="1"/>
        <v>-1</v>
      </c>
    </row>
    <row r="40" spans="2:13" x14ac:dyDescent="0.3">
      <c r="B40" s="82" t="s">
        <v>202</v>
      </c>
      <c r="C40" s="118">
        <v>60716</v>
      </c>
      <c r="D40" s="123">
        <f t="shared" si="2"/>
        <v>0.14139149340468393</v>
      </c>
      <c r="E40" s="89">
        <f t="shared" si="0"/>
        <v>1</v>
      </c>
      <c r="F40" s="99"/>
      <c r="G40" s="99"/>
      <c r="H40" s="131"/>
      <c r="I40" s="105"/>
      <c r="J40" s="80"/>
      <c r="K40" s="111">
        <f t="shared" si="1"/>
        <v>-1</v>
      </c>
    </row>
    <row r="41" spans="2:13" x14ac:dyDescent="0.3">
      <c r="B41" s="82" t="s">
        <v>203</v>
      </c>
      <c r="C41" s="118">
        <v>36188</v>
      </c>
      <c r="D41" s="123">
        <f t="shared" si="2"/>
        <v>8.4272273590630178E-2</v>
      </c>
      <c r="E41" s="89">
        <f t="shared" si="0"/>
        <v>0</v>
      </c>
      <c r="F41" s="99"/>
      <c r="G41" s="99"/>
      <c r="H41" s="131"/>
      <c r="I41" s="105"/>
      <c r="J41" s="80"/>
      <c r="K41" s="111">
        <f t="shared" si="1"/>
        <v>0</v>
      </c>
    </row>
    <row r="42" spans="2:13" x14ac:dyDescent="0.3">
      <c r="B42" s="82" t="s">
        <v>204</v>
      </c>
      <c r="C42" s="118">
        <v>32128</v>
      </c>
      <c r="D42" s="123">
        <f t="shared" si="2"/>
        <v>7.481760821045004E-2</v>
      </c>
      <c r="E42" s="89">
        <f t="shared" si="0"/>
        <v>0</v>
      </c>
      <c r="F42" s="99"/>
      <c r="G42" s="99"/>
      <c r="H42" s="131"/>
      <c r="I42" s="105"/>
      <c r="J42" s="80"/>
      <c r="K42" s="111">
        <f t="shared" si="1"/>
        <v>0</v>
      </c>
    </row>
    <row r="43" spans="2:13" ht="16.2" thickBot="1" x14ac:dyDescent="0.35">
      <c r="B43" s="82" t="s">
        <v>205</v>
      </c>
      <c r="C43" s="118">
        <v>15222</v>
      </c>
      <c r="D43" s="123">
        <f t="shared" si="2"/>
        <v>3.5448008969729536E-2</v>
      </c>
      <c r="E43" s="89">
        <f t="shared" si="0"/>
        <v>0</v>
      </c>
      <c r="F43" s="99"/>
      <c r="G43" s="99"/>
      <c r="H43" s="132"/>
      <c r="I43" s="105"/>
      <c r="J43" s="80"/>
      <c r="K43" s="111">
        <f t="shared" si="1"/>
        <v>0</v>
      </c>
    </row>
    <row r="44" spans="2:13" ht="16.2" thickBot="1" x14ac:dyDescent="0.35">
      <c r="B44" s="84" t="s">
        <v>167</v>
      </c>
      <c r="C44" s="113">
        <f t="shared" ref="C44:J44" si="3">SUM(C28:C43)</f>
        <v>42941763</v>
      </c>
      <c r="D44" s="114">
        <f t="shared" si="3"/>
        <v>100</v>
      </c>
      <c r="E44" s="90">
        <f t="shared" si="3"/>
        <v>550</v>
      </c>
      <c r="F44" s="100">
        <f t="shared" si="3"/>
        <v>100</v>
      </c>
      <c r="G44" s="100">
        <f t="shared" si="3"/>
        <v>25</v>
      </c>
      <c r="H44" s="133">
        <f t="shared" si="3"/>
        <v>550</v>
      </c>
      <c r="I44" s="106">
        <f t="shared" si="3"/>
        <v>550</v>
      </c>
      <c r="J44" s="85">
        <f t="shared" si="3"/>
        <v>0</v>
      </c>
      <c r="K44" s="112">
        <f t="shared" ref="K44" si="4">SUM(K28:K43)</f>
        <v>0</v>
      </c>
    </row>
    <row r="45" spans="2:13" x14ac:dyDescent="0.3">
      <c r="C45"/>
    </row>
    <row r="46" spans="2:13" x14ac:dyDescent="0.3">
      <c r="B46" s="124"/>
      <c r="C46"/>
    </row>
    <row r="47" spans="2:13" x14ac:dyDescent="0.3">
      <c r="C47" t="s">
        <v>225</v>
      </c>
    </row>
    <row r="48" spans="2:13" x14ac:dyDescent="0.3">
      <c r="C48" t="s">
        <v>227</v>
      </c>
    </row>
    <row r="49" spans="3:3" x14ac:dyDescent="0.3">
      <c r="C49" t="s">
        <v>226</v>
      </c>
    </row>
    <row r="50" spans="3:3" x14ac:dyDescent="0.3">
      <c r="C50" t="s">
        <v>224</v>
      </c>
    </row>
    <row r="52" spans="3:3" x14ac:dyDescent="0.3">
      <c r="C52" s="34" t="s">
        <v>228</v>
      </c>
    </row>
    <row r="53" spans="3:3" ht="17.399999999999999" x14ac:dyDescent="0.45">
      <c r="C53" s="34" t="s">
        <v>233</v>
      </c>
    </row>
    <row r="54" spans="3:3" x14ac:dyDescent="0.3">
      <c r="C54" s="34" t="s">
        <v>230</v>
      </c>
    </row>
    <row r="55" spans="3:3" x14ac:dyDescent="0.3">
      <c r="C55" s="34" t="s">
        <v>229</v>
      </c>
    </row>
    <row r="56" spans="3:3" x14ac:dyDescent="0.3">
      <c r="C56" s="34" t="s">
        <v>231</v>
      </c>
    </row>
    <row r="57" spans="3:3" x14ac:dyDescent="0.3">
      <c r="C57" s="34" t="s">
        <v>232</v>
      </c>
    </row>
    <row r="59" spans="3:3" ht="17.399999999999999" x14ac:dyDescent="0.45">
      <c r="C59" s="34" t="s">
        <v>234</v>
      </c>
    </row>
  </sheetData>
  <mergeCells count="1">
    <mergeCell ref="F24:H2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92"/>
  <sheetViews>
    <sheetView tabSelected="1" workbookViewId="0">
      <selection activeCell="W75" sqref="W75"/>
    </sheetView>
  </sheetViews>
  <sheetFormatPr defaultColWidth="11.19921875" defaultRowHeight="15.6" x14ac:dyDescent="0.3"/>
  <cols>
    <col min="1" max="1" width="5.69921875" customWidth="1"/>
    <col min="2" max="2" width="7.796875" customWidth="1"/>
    <col min="3" max="3" width="4.796875" customWidth="1"/>
    <col min="5" max="5" width="14.19921875" style="34" bestFit="1" customWidth="1"/>
    <col min="9" max="9" width="11.796875" style="34" customWidth="1"/>
    <col min="10" max="10" width="7.19921875" customWidth="1"/>
    <col min="11" max="11" width="7.19921875" style="52" customWidth="1"/>
    <col min="12" max="12" width="6" style="52" customWidth="1"/>
    <col min="13" max="13" width="11.796875" style="34" customWidth="1"/>
    <col min="14" max="14" width="8.796875" customWidth="1"/>
    <col min="15" max="15" width="6.296875" style="54" customWidth="1"/>
    <col min="16" max="16" width="6.5" style="54" customWidth="1"/>
    <col min="17" max="17" width="11" style="34" customWidth="1"/>
    <col min="18" max="18" width="8.5" customWidth="1"/>
    <col min="19" max="20" width="5.796875" style="52" customWidth="1"/>
    <col min="21" max="21" width="10.5" style="34" customWidth="1"/>
    <col min="22" max="22" width="8.69921875" customWidth="1"/>
    <col min="23" max="24" width="5.69921875" style="52" customWidth="1"/>
    <col min="25" max="25" width="11.796875" style="34" customWidth="1"/>
    <col min="26" max="26" width="9.19921875" customWidth="1"/>
    <col min="27" max="27" width="11.69921875" customWidth="1"/>
    <col min="28" max="29" width="6.796875" customWidth="1"/>
    <col min="30" max="30" width="9.296875" customWidth="1"/>
    <col min="31" max="31" width="7.69921875" customWidth="1"/>
  </cols>
  <sheetData>
    <row r="3" spans="1:31" x14ac:dyDescent="0.3">
      <c r="E3"/>
      <c r="H3" t="s">
        <v>113</v>
      </c>
      <c r="J3" s="34"/>
      <c r="K3" s="34"/>
      <c r="L3" s="34"/>
      <c r="N3" s="34"/>
      <c r="O3" s="34"/>
      <c r="P3" s="34"/>
      <c r="R3" s="34"/>
      <c r="S3" s="34"/>
      <c r="T3" s="34"/>
      <c r="V3" s="34"/>
    </row>
    <row r="4" spans="1:31" x14ac:dyDescent="0.3">
      <c r="B4" s="45">
        <v>2015</v>
      </c>
      <c r="D4">
        <v>2011</v>
      </c>
      <c r="E4"/>
      <c r="H4" t="s">
        <v>208</v>
      </c>
    </row>
    <row r="5" spans="1:31" x14ac:dyDescent="0.3">
      <c r="B5" s="45" t="s">
        <v>172</v>
      </c>
      <c r="E5" s="44" t="s">
        <v>206</v>
      </c>
      <c r="F5" s="45" t="s">
        <v>172</v>
      </c>
      <c r="G5" s="45" t="s">
        <v>207</v>
      </c>
      <c r="H5" s="35">
        <f>MAX(G7:G87)</f>
        <v>107225.92307692308</v>
      </c>
    </row>
    <row r="6" spans="1:31" x14ac:dyDescent="0.3">
      <c r="B6" s="45" t="s">
        <v>173</v>
      </c>
      <c r="D6" s="45" t="s">
        <v>166</v>
      </c>
      <c r="E6" s="45" t="s">
        <v>173</v>
      </c>
      <c r="F6" s="45" t="s">
        <v>173</v>
      </c>
      <c r="G6" s="45" t="s">
        <v>172</v>
      </c>
      <c r="I6" s="45" t="s">
        <v>174</v>
      </c>
      <c r="J6" s="45" t="s">
        <v>175</v>
      </c>
      <c r="K6" s="53"/>
      <c r="L6" s="53"/>
      <c r="M6" s="45" t="s">
        <v>176</v>
      </c>
      <c r="N6" s="43" t="s">
        <v>175</v>
      </c>
      <c r="O6" s="55"/>
      <c r="P6" s="55"/>
      <c r="Q6" s="44" t="s">
        <v>177</v>
      </c>
      <c r="R6" s="45" t="s">
        <v>175</v>
      </c>
      <c r="S6" s="53"/>
      <c r="T6" s="53"/>
      <c r="U6" s="44" t="s">
        <v>178</v>
      </c>
      <c r="V6" s="45" t="s">
        <v>175</v>
      </c>
      <c r="W6" s="53"/>
      <c r="X6" s="53"/>
      <c r="Y6" s="44" t="s">
        <v>179</v>
      </c>
      <c r="Z6" s="45" t="s">
        <v>175</v>
      </c>
      <c r="AA6" s="45" t="s">
        <v>167</v>
      </c>
      <c r="AB6" s="45"/>
      <c r="AC6" s="45"/>
    </row>
    <row r="7" spans="1:31" x14ac:dyDescent="0.3">
      <c r="A7">
        <f>B7*J7/100</f>
        <v>5.2360000000000007</v>
      </c>
      <c r="B7">
        <v>14</v>
      </c>
      <c r="C7" s="42">
        <v>1</v>
      </c>
      <c r="D7" t="s">
        <v>0</v>
      </c>
      <c r="E7" s="34">
        <v>1335321</v>
      </c>
      <c r="F7">
        <v>14</v>
      </c>
      <c r="G7" s="35">
        <f t="shared" ref="G7:G38" si="0">E7/F7</f>
        <v>95380.071428571435</v>
      </c>
      <c r="H7" s="36">
        <f>$H$5/G7</f>
        <v>1.1241962966784189</v>
      </c>
      <c r="I7" s="34">
        <v>438321</v>
      </c>
      <c r="J7" s="148">
        <f>ROUND(I7/AA7*100,1)</f>
        <v>37.4</v>
      </c>
      <c r="K7" s="56">
        <v>6</v>
      </c>
      <c r="L7" s="56">
        <f t="shared" ref="L7:L38" si="1">K7*H7</f>
        <v>6.7451777800705131</v>
      </c>
      <c r="M7" s="34">
        <v>361547</v>
      </c>
      <c r="N7" s="148">
        <f>ROUND(M7/AA7*100,1)</f>
        <v>30.9</v>
      </c>
      <c r="O7" s="50">
        <v>4</v>
      </c>
      <c r="P7" s="50">
        <f t="shared" ref="P7:P38" si="2">O7*H7</f>
        <v>4.4967851867136757</v>
      </c>
      <c r="Q7" s="34">
        <v>238140</v>
      </c>
      <c r="R7" s="148">
        <f>ROUND(Q7/AA7*100,1)</f>
        <v>20.3</v>
      </c>
      <c r="S7" s="61">
        <v>3</v>
      </c>
      <c r="T7" s="61">
        <f t="shared" ref="T7:T38" si="3">S7*H7</f>
        <v>3.3725888900352565</v>
      </c>
      <c r="U7" s="34">
        <v>93169</v>
      </c>
      <c r="V7" s="148">
        <f>ROUND(U7/AA7*100,1)</f>
        <v>8</v>
      </c>
      <c r="W7" s="49">
        <v>1</v>
      </c>
      <c r="X7" s="49">
        <f t="shared" ref="X7:X38" si="4">W7*H7</f>
        <v>1.1241962966784189</v>
      </c>
      <c r="Y7" s="34">
        <v>40734</v>
      </c>
      <c r="Z7" s="148">
        <f>ROUND(Y7/AA7*100,1)</f>
        <v>3.5</v>
      </c>
      <c r="AA7" s="35">
        <f t="shared" ref="AA7:AA38" si="5">I7+M7+Q7+U7+Y7</f>
        <v>1171911</v>
      </c>
      <c r="AB7" s="34">
        <f t="shared" ref="AB7:AB38" si="6">K7+O7+S7+W7</f>
        <v>14</v>
      </c>
      <c r="AC7" s="34">
        <f t="shared" ref="AC7:AC38" si="7">AB7*H7</f>
        <v>15.738748153497864</v>
      </c>
      <c r="AD7" s="36">
        <f t="shared" ref="AD7:AD38" si="8">J7+N7+R7+V7+Z7</f>
        <v>100.1</v>
      </c>
      <c r="AE7" s="35">
        <f t="shared" ref="AE7:AE38" si="9">F7-AB7</f>
        <v>0</v>
      </c>
    </row>
    <row r="8" spans="1:31" x14ac:dyDescent="0.3">
      <c r="A8">
        <f t="shared" ref="A8:A71" si="10">B8-F8</f>
        <v>0</v>
      </c>
      <c r="B8">
        <v>5</v>
      </c>
      <c r="C8" s="42">
        <v>2</v>
      </c>
      <c r="D8" t="s">
        <v>1</v>
      </c>
      <c r="E8" s="34">
        <v>348223</v>
      </c>
      <c r="F8">
        <v>5</v>
      </c>
      <c r="G8" s="35">
        <f t="shared" si="0"/>
        <v>69644.600000000006</v>
      </c>
      <c r="H8" s="36">
        <f t="shared" ref="H8:H71" si="11">$H$5/G8</f>
        <v>1.5396157502078132</v>
      </c>
      <c r="I8" s="34">
        <v>205968</v>
      </c>
      <c r="J8" s="148">
        <f t="shared" ref="J8:J71" si="12">ROUND(I8/AA8*100,1)</f>
        <v>67.3</v>
      </c>
      <c r="K8" s="56">
        <v>4</v>
      </c>
      <c r="L8" s="56">
        <f t="shared" si="1"/>
        <v>6.1584630008312526</v>
      </c>
      <c r="M8" s="34">
        <v>50768</v>
      </c>
      <c r="N8" s="148">
        <f t="shared" ref="N8:N71" si="13">ROUND(M8/AA8*100,1)</f>
        <v>16.600000000000001</v>
      </c>
      <c r="O8" s="50">
        <v>1</v>
      </c>
      <c r="P8" s="50">
        <f t="shared" si="2"/>
        <v>1.5396157502078132</v>
      </c>
      <c r="Q8" s="34">
        <v>14102</v>
      </c>
      <c r="R8" s="148">
        <f t="shared" ref="R8:R71" si="14">ROUND(Q8/AA8*100,1)</f>
        <v>4.5999999999999996</v>
      </c>
      <c r="S8" s="61"/>
      <c r="T8" s="61">
        <f t="shared" si="3"/>
        <v>0</v>
      </c>
      <c r="U8" s="34">
        <v>20063</v>
      </c>
      <c r="V8" s="148">
        <f t="shared" ref="V8:V71" si="15">ROUND(U8/AA8*100,1)</f>
        <v>6.6</v>
      </c>
      <c r="W8" s="49"/>
      <c r="X8" s="49">
        <f t="shared" si="4"/>
        <v>0</v>
      </c>
      <c r="Y8" s="34">
        <v>15161</v>
      </c>
      <c r="Z8" s="148">
        <f t="shared" ref="Z8:Z71" si="16">ROUND(Y8/AA8*100,1)</f>
        <v>5</v>
      </c>
      <c r="AA8" s="35">
        <f t="shared" si="5"/>
        <v>306062</v>
      </c>
      <c r="AB8" s="34">
        <f t="shared" si="6"/>
        <v>5</v>
      </c>
      <c r="AC8" s="34">
        <f t="shared" si="7"/>
        <v>7.6980787510390662</v>
      </c>
      <c r="AD8" s="36">
        <f t="shared" si="8"/>
        <v>100.1</v>
      </c>
      <c r="AE8" s="35">
        <f t="shared" si="9"/>
        <v>0</v>
      </c>
    </row>
    <row r="9" spans="1:31" x14ac:dyDescent="0.3">
      <c r="A9">
        <f t="shared" si="10"/>
        <v>0</v>
      </c>
      <c r="B9">
        <v>5</v>
      </c>
      <c r="C9" s="42">
        <v>3</v>
      </c>
      <c r="D9" t="s">
        <v>2</v>
      </c>
      <c r="E9" s="34">
        <v>481122</v>
      </c>
      <c r="F9">
        <v>5</v>
      </c>
      <c r="G9" s="35">
        <f t="shared" si="0"/>
        <v>96224.4</v>
      </c>
      <c r="H9" s="36">
        <f t="shared" si="11"/>
        <v>1.1143319477899898</v>
      </c>
      <c r="I9" s="34">
        <v>257463</v>
      </c>
      <c r="J9" s="148">
        <f t="shared" si="12"/>
        <v>60.4</v>
      </c>
      <c r="K9" s="56">
        <v>3</v>
      </c>
      <c r="L9" s="56">
        <f t="shared" si="1"/>
        <v>3.3429958433699696</v>
      </c>
      <c r="M9" s="34">
        <v>70203</v>
      </c>
      <c r="N9" s="148">
        <f t="shared" si="13"/>
        <v>16.5</v>
      </c>
      <c r="O9" s="50">
        <v>1</v>
      </c>
      <c r="P9" s="50">
        <f t="shared" si="2"/>
        <v>1.1143319477899898</v>
      </c>
      <c r="Q9" s="34">
        <v>79425</v>
      </c>
      <c r="R9" s="148">
        <f t="shared" si="14"/>
        <v>18.600000000000001</v>
      </c>
      <c r="S9" s="61">
        <v>1</v>
      </c>
      <c r="T9" s="61">
        <f t="shared" si="3"/>
        <v>1.1143319477899898</v>
      </c>
      <c r="U9" s="34">
        <v>209</v>
      </c>
      <c r="V9" s="148">
        <f t="shared" si="15"/>
        <v>0</v>
      </c>
      <c r="W9" s="49"/>
      <c r="X9" s="49">
        <f t="shared" si="4"/>
        <v>0</v>
      </c>
      <c r="Y9" s="34">
        <v>18801</v>
      </c>
      <c r="Z9" s="148">
        <f t="shared" si="16"/>
        <v>4.4000000000000004</v>
      </c>
      <c r="AA9" s="35">
        <f t="shared" si="5"/>
        <v>426101</v>
      </c>
      <c r="AB9" s="34">
        <f t="shared" si="6"/>
        <v>5</v>
      </c>
      <c r="AC9" s="34">
        <f t="shared" si="7"/>
        <v>5.5716597389499487</v>
      </c>
      <c r="AD9" s="36">
        <f t="shared" si="8"/>
        <v>99.9</v>
      </c>
      <c r="AE9" s="35">
        <f t="shared" si="9"/>
        <v>0</v>
      </c>
    </row>
    <row r="10" spans="1:31" x14ac:dyDescent="0.3">
      <c r="A10">
        <f t="shared" si="10"/>
        <v>0</v>
      </c>
      <c r="B10">
        <v>4</v>
      </c>
      <c r="C10" s="42">
        <v>4</v>
      </c>
      <c r="D10" t="s">
        <v>3</v>
      </c>
      <c r="E10" s="34">
        <v>262948</v>
      </c>
      <c r="F10">
        <v>4</v>
      </c>
      <c r="G10" s="35">
        <f t="shared" si="0"/>
        <v>65737</v>
      </c>
      <c r="H10" s="36">
        <f t="shared" si="11"/>
        <v>1.6311350240644247</v>
      </c>
      <c r="I10" s="34">
        <v>96616</v>
      </c>
      <c r="J10" s="148">
        <f t="shared" si="12"/>
        <v>47.6</v>
      </c>
      <c r="K10" s="56">
        <v>3</v>
      </c>
      <c r="L10" s="56">
        <f t="shared" si="1"/>
        <v>4.893405072193274</v>
      </c>
      <c r="M10" s="34">
        <v>4503</v>
      </c>
      <c r="N10" s="148">
        <f t="shared" si="13"/>
        <v>2.2000000000000002</v>
      </c>
      <c r="O10" s="50"/>
      <c r="P10" s="50">
        <f t="shared" si="2"/>
        <v>0</v>
      </c>
      <c r="Q10" s="34">
        <v>4505</v>
      </c>
      <c r="R10" s="148">
        <f t="shared" si="14"/>
        <v>2.2000000000000002</v>
      </c>
      <c r="S10" s="61"/>
      <c r="T10" s="61">
        <f t="shared" si="3"/>
        <v>0</v>
      </c>
      <c r="U10" s="34">
        <v>88093</v>
      </c>
      <c r="V10" s="148">
        <f t="shared" si="15"/>
        <v>43.4</v>
      </c>
      <c r="W10" s="137">
        <v>1</v>
      </c>
      <c r="X10" s="49">
        <f t="shared" si="4"/>
        <v>1.6311350240644247</v>
      </c>
      <c r="Y10" s="34">
        <v>9173</v>
      </c>
      <c r="Z10" s="148">
        <f t="shared" si="16"/>
        <v>4.5</v>
      </c>
      <c r="AA10" s="35">
        <f t="shared" si="5"/>
        <v>202890</v>
      </c>
      <c r="AB10" s="34">
        <f t="shared" si="6"/>
        <v>4</v>
      </c>
      <c r="AC10" s="34">
        <f t="shared" si="7"/>
        <v>6.5245400962576987</v>
      </c>
      <c r="AD10" s="36">
        <f t="shared" si="8"/>
        <v>99.9</v>
      </c>
      <c r="AE10" s="35">
        <f t="shared" si="9"/>
        <v>0</v>
      </c>
    </row>
    <row r="11" spans="1:31" x14ac:dyDescent="0.3">
      <c r="A11">
        <f t="shared" si="10"/>
        <v>0</v>
      </c>
      <c r="B11">
        <v>3</v>
      </c>
      <c r="C11" s="42">
        <v>5</v>
      </c>
      <c r="D11" t="s">
        <v>5</v>
      </c>
      <c r="E11" s="34">
        <v>231090</v>
      </c>
      <c r="F11">
        <v>3</v>
      </c>
      <c r="G11" s="35">
        <f t="shared" si="0"/>
        <v>77030</v>
      </c>
      <c r="H11" s="36">
        <f t="shared" si="11"/>
        <v>1.3920021170572905</v>
      </c>
      <c r="I11" s="34">
        <v>110459</v>
      </c>
      <c r="J11" s="148">
        <f t="shared" si="12"/>
        <v>52.2</v>
      </c>
      <c r="K11" s="56">
        <v>2</v>
      </c>
      <c r="L11" s="56">
        <f t="shared" si="1"/>
        <v>2.784004234114581</v>
      </c>
      <c r="M11" s="34">
        <v>59066</v>
      </c>
      <c r="N11" s="148">
        <f t="shared" si="13"/>
        <v>27.9</v>
      </c>
      <c r="O11" s="50">
        <v>1</v>
      </c>
      <c r="P11" s="50">
        <f t="shared" si="2"/>
        <v>1.3920021170572905</v>
      </c>
      <c r="Q11" s="34">
        <v>31801</v>
      </c>
      <c r="R11" s="148">
        <f t="shared" si="14"/>
        <v>15</v>
      </c>
      <c r="S11" s="61"/>
      <c r="T11" s="61">
        <f t="shared" si="3"/>
        <v>0</v>
      </c>
      <c r="U11" s="34">
        <v>0</v>
      </c>
      <c r="V11" s="148">
        <f t="shared" si="15"/>
        <v>0</v>
      </c>
      <c r="W11" s="49"/>
      <c r="X11" s="49">
        <f t="shared" si="4"/>
        <v>0</v>
      </c>
      <c r="Y11" s="34">
        <v>10309</v>
      </c>
      <c r="Z11" s="148">
        <f t="shared" si="16"/>
        <v>4.9000000000000004</v>
      </c>
      <c r="AA11" s="35">
        <f t="shared" si="5"/>
        <v>211635</v>
      </c>
      <c r="AB11" s="34">
        <f t="shared" si="6"/>
        <v>3</v>
      </c>
      <c r="AC11" s="34">
        <f t="shared" si="7"/>
        <v>4.1760063511718712</v>
      </c>
      <c r="AD11" s="36">
        <f t="shared" si="8"/>
        <v>100</v>
      </c>
      <c r="AE11" s="35">
        <f t="shared" si="9"/>
        <v>0</v>
      </c>
    </row>
    <row r="12" spans="1:31" x14ac:dyDescent="0.3">
      <c r="A12">
        <f t="shared" si="10"/>
        <v>1</v>
      </c>
      <c r="B12">
        <v>32</v>
      </c>
      <c r="C12" s="42">
        <v>6</v>
      </c>
      <c r="D12" t="s">
        <v>6</v>
      </c>
      <c r="E12" s="34">
        <v>3224687</v>
      </c>
      <c r="F12">
        <v>31</v>
      </c>
      <c r="G12" s="35">
        <f t="shared" si="0"/>
        <v>104022.16129032258</v>
      </c>
      <c r="H12" s="36">
        <f t="shared" si="11"/>
        <v>1.0307988388902909</v>
      </c>
      <c r="I12" s="34">
        <v>1471871</v>
      </c>
      <c r="J12" s="148">
        <f t="shared" si="12"/>
        <v>49.2</v>
      </c>
      <c r="K12" s="56">
        <v>17</v>
      </c>
      <c r="L12" s="56">
        <f t="shared" si="1"/>
        <v>17.523580261134946</v>
      </c>
      <c r="M12" s="34">
        <v>935688</v>
      </c>
      <c r="N12" s="148">
        <f t="shared" si="13"/>
        <v>31.3</v>
      </c>
      <c r="O12" s="50">
        <v>10</v>
      </c>
      <c r="P12" s="50">
        <f t="shared" si="2"/>
        <v>10.30798838890291</v>
      </c>
      <c r="Q12" s="34">
        <v>436883</v>
      </c>
      <c r="R12" s="148">
        <f t="shared" si="14"/>
        <v>14.6</v>
      </c>
      <c r="S12" s="61">
        <v>4</v>
      </c>
      <c r="T12" s="61">
        <f t="shared" si="3"/>
        <v>4.1231953555611636</v>
      </c>
      <c r="U12" s="34">
        <v>29852</v>
      </c>
      <c r="V12" s="148">
        <f t="shared" si="15"/>
        <v>1</v>
      </c>
      <c r="W12" s="49"/>
      <c r="X12" s="49">
        <f t="shared" si="4"/>
        <v>0</v>
      </c>
      <c r="Y12" s="34">
        <v>114752</v>
      </c>
      <c r="Z12" s="148">
        <f t="shared" si="16"/>
        <v>3.8</v>
      </c>
      <c r="AA12" s="35">
        <f t="shared" si="5"/>
        <v>2989046</v>
      </c>
      <c r="AB12" s="34">
        <f t="shared" si="6"/>
        <v>31</v>
      </c>
      <c r="AC12" s="34">
        <f t="shared" si="7"/>
        <v>31.954764005599017</v>
      </c>
      <c r="AD12" s="36">
        <f t="shared" si="8"/>
        <v>99.899999999999991</v>
      </c>
      <c r="AE12" s="35">
        <f t="shared" si="9"/>
        <v>0</v>
      </c>
    </row>
    <row r="13" spans="1:31" x14ac:dyDescent="0.3">
      <c r="A13">
        <f t="shared" si="10"/>
        <v>0</v>
      </c>
      <c r="B13">
        <v>14</v>
      </c>
      <c r="C13" s="42">
        <v>7</v>
      </c>
      <c r="D13" t="s">
        <v>7</v>
      </c>
      <c r="E13" s="34">
        <v>1289764</v>
      </c>
      <c r="F13">
        <v>14</v>
      </c>
      <c r="G13" s="35">
        <f t="shared" si="0"/>
        <v>92126</v>
      </c>
      <c r="H13" s="36">
        <f t="shared" si="11"/>
        <v>1.1639051199110249</v>
      </c>
      <c r="I13" s="34">
        <v>462963</v>
      </c>
      <c r="J13" s="148">
        <f t="shared" si="12"/>
        <v>39.299999999999997</v>
      </c>
      <c r="K13" s="56">
        <v>6</v>
      </c>
      <c r="L13" s="56">
        <f t="shared" si="1"/>
        <v>6.9834307194661491</v>
      </c>
      <c r="M13" s="34">
        <v>391400</v>
      </c>
      <c r="N13" s="148">
        <f t="shared" si="13"/>
        <v>33.200000000000003</v>
      </c>
      <c r="O13" s="50">
        <v>5</v>
      </c>
      <c r="P13" s="50">
        <f t="shared" si="2"/>
        <v>5.8195255995551243</v>
      </c>
      <c r="Q13" s="34">
        <v>245901</v>
      </c>
      <c r="R13" s="148">
        <f t="shared" si="14"/>
        <v>20.9</v>
      </c>
      <c r="S13" s="61">
        <v>3</v>
      </c>
      <c r="T13" s="61">
        <f t="shared" si="3"/>
        <v>3.4917153597330746</v>
      </c>
      <c r="U13" s="34">
        <v>28182</v>
      </c>
      <c r="V13" s="148">
        <f t="shared" si="15"/>
        <v>2.4</v>
      </c>
      <c r="W13" s="49"/>
      <c r="X13" s="49">
        <f t="shared" si="4"/>
        <v>0</v>
      </c>
      <c r="Y13" s="34">
        <v>49638</v>
      </c>
      <c r="Z13" s="148">
        <f t="shared" si="16"/>
        <v>4.2</v>
      </c>
      <c r="AA13" s="35">
        <f t="shared" si="5"/>
        <v>1178084</v>
      </c>
      <c r="AB13" s="34">
        <f t="shared" si="6"/>
        <v>14</v>
      </c>
      <c r="AC13" s="34">
        <f t="shared" si="7"/>
        <v>16.294671678754348</v>
      </c>
      <c r="AD13" s="36">
        <f t="shared" si="8"/>
        <v>100.00000000000001</v>
      </c>
      <c r="AE13" s="35">
        <f t="shared" si="9"/>
        <v>0</v>
      </c>
    </row>
    <row r="14" spans="1:31" x14ac:dyDescent="0.3">
      <c r="A14">
        <f t="shared" si="10"/>
        <v>0</v>
      </c>
      <c r="B14">
        <v>2</v>
      </c>
      <c r="C14" s="42">
        <v>8</v>
      </c>
      <c r="D14" t="s">
        <v>9</v>
      </c>
      <c r="E14" s="34">
        <v>121634</v>
      </c>
      <c r="F14">
        <v>2</v>
      </c>
      <c r="G14" s="35">
        <f t="shared" si="0"/>
        <v>60817</v>
      </c>
      <c r="H14" s="36">
        <f t="shared" si="11"/>
        <v>1.763091291529064</v>
      </c>
      <c r="I14" s="34">
        <v>48769</v>
      </c>
      <c r="J14" s="148">
        <f t="shared" si="12"/>
        <v>46.4</v>
      </c>
      <c r="K14" s="56">
        <v>1</v>
      </c>
      <c r="L14" s="56">
        <f t="shared" si="1"/>
        <v>1.763091291529064</v>
      </c>
      <c r="M14" s="34">
        <v>37180</v>
      </c>
      <c r="N14" s="148">
        <f t="shared" si="13"/>
        <v>35.4</v>
      </c>
      <c r="O14" s="50">
        <v>1</v>
      </c>
      <c r="P14" s="50">
        <f t="shared" si="2"/>
        <v>1.763091291529064</v>
      </c>
      <c r="Q14" s="34">
        <v>13970</v>
      </c>
      <c r="R14" s="148">
        <f t="shared" si="14"/>
        <v>13.3</v>
      </c>
      <c r="S14" s="61"/>
      <c r="T14" s="61">
        <f t="shared" si="3"/>
        <v>0</v>
      </c>
      <c r="U14" s="34">
        <v>170</v>
      </c>
      <c r="V14" s="148">
        <f t="shared" si="15"/>
        <v>0.2</v>
      </c>
      <c r="W14" s="49"/>
      <c r="X14" s="49">
        <f t="shared" si="4"/>
        <v>0</v>
      </c>
      <c r="Y14" s="34">
        <v>5025</v>
      </c>
      <c r="Z14" s="148">
        <f t="shared" si="16"/>
        <v>4.8</v>
      </c>
      <c r="AA14" s="35">
        <f t="shared" si="5"/>
        <v>105114</v>
      </c>
      <c r="AB14" s="34">
        <f t="shared" si="6"/>
        <v>2</v>
      </c>
      <c r="AC14" s="34">
        <f t="shared" si="7"/>
        <v>3.5261825830581279</v>
      </c>
      <c r="AD14" s="36">
        <f t="shared" si="8"/>
        <v>100.1</v>
      </c>
      <c r="AE14" s="35">
        <f t="shared" si="9"/>
        <v>0</v>
      </c>
    </row>
    <row r="15" spans="1:31" x14ac:dyDescent="0.3">
      <c r="A15">
        <f t="shared" si="10"/>
        <v>0</v>
      </c>
      <c r="B15">
        <v>7</v>
      </c>
      <c r="C15" s="42">
        <v>9</v>
      </c>
      <c r="D15" t="s">
        <v>10</v>
      </c>
      <c r="E15" s="34">
        <v>705361</v>
      </c>
      <c r="F15">
        <v>7</v>
      </c>
      <c r="G15" s="35">
        <f t="shared" si="0"/>
        <v>100765.85714285714</v>
      </c>
      <c r="H15" s="36">
        <f t="shared" si="11"/>
        <v>1.0641096708472138</v>
      </c>
      <c r="I15" s="34">
        <v>224330</v>
      </c>
      <c r="J15" s="148">
        <f t="shared" si="12"/>
        <v>35.5</v>
      </c>
      <c r="K15" s="56">
        <v>3</v>
      </c>
      <c r="L15" s="56">
        <f t="shared" si="1"/>
        <v>3.1923290125416415</v>
      </c>
      <c r="M15" s="34">
        <v>241062</v>
      </c>
      <c r="N15" s="148">
        <f t="shared" si="13"/>
        <v>38.1</v>
      </c>
      <c r="O15" s="50">
        <v>3</v>
      </c>
      <c r="P15" s="50">
        <f t="shared" si="2"/>
        <v>3.1923290125416415</v>
      </c>
      <c r="Q15" s="34">
        <v>115087</v>
      </c>
      <c r="R15" s="148">
        <f t="shared" si="14"/>
        <v>18.2</v>
      </c>
      <c r="S15" s="61">
        <v>1</v>
      </c>
      <c r="T15" s="61">
        <f t="shared" si="3"/>
        <v>1.0641096708472138</v>
      </c>
      <c r="U15" s="34">
        <v>24078</v>
      </c>
      <c r="V15" s="148">
        <f t="shared" si="15"/>
        <v>3.8</v>
      </c>
      <c r="W15" s="49"/>
      <c r="X15" s="49">
        <f t="shared" si="4"/>
        <v>0</v>
      </c>
      <c r="Y15" s="34">
        <v>27813</v>
      </c>
      <c r="Z15" s="148">
        <f t="shared" si="16"/>
        <v>4.4000000000000004</v>
      </c>
      <c r="AA15" s="35">
        <f t="shared" si="5"/>
        <v>632370</v>
      </c>
      <c r="AB15" s="34">
        <f t="shared" si="6"/>
        <v>7</v>
      </c>
      <c r="AC15" s="34">
        <f t="shared" si="7"/>
        <v>7.4487676959304965</v>
      </c>
      <c r="AD15" s="36">
        <f t="shared" si="8"/>
        <v>100</v>
      </c>
      <c r="AE15" s="35">
        <f t="shared" si="9"/>
        <v>0</v>
      </c>
    </row>
    <row r="16" spans="1:31" x14ac:dyDescent="0.3">
      <c r="A16">
        <f t="shared" si="10"/>
        <v>0</v>
      </c>
      <c r="B16">
        <v>8</v>
      </c>
      <c r="C16" s="42">
        <v>10</v>
      </c>
      <c r="D16" t="s">
        <v>11</v>
      </c>
      <c r="E16" s="34">
        <v>843865</v>
      </c>
      <c r="F16">
        <v>8</v>
      </c>
      <c r="G16" s="35">
        <f t="shared" si="0"/>
        <v>105483.125</v>
      </c>
      <c r="H16" s="36">
        <f t="shared" si="11"/>
        <v>1.0165220557972954</v>
      </c>
      <c r="I16" s="34">
        <v>356649</v>
      </c>
      <c r="J16" s="148">
        <f t="shared" si="12"/>
        <v>46.5</v>
      </c>
      <c r="K16" s="56">
        <v>4</v>
      </c>
      <c r="L16" s="56">
        <f t="shared" si="1"/>
        <v>4.0660882231891815</v>
      </c>
      <c r="M16" s="34">
        <v>259104</v>
      </c>
      <c r="N16" s="148">
        <f t="shared" si="13"/>
        <v>33.799999999999997</v>
      </c>
      <c r="O16" s="50">
        <v>3</v>
      </c>
      <c r="P16" s="50">
        <f t="shared" si="2"/>
        <v>3.0495661673918861</v>
      </c>
      <c r="Q16" s="34">
        <v>106663</v>
      </c>
      <c r="R16" s="148">
        <f t="shared" si="14"/>
        <v>13.9</v>
      </c>
      <c r="S16" s="61">
        <v>1</v>
      </c>
      <c r="T16" s="61">
        <f t="shared" si="3"/>
        <v>1.0165220557972954</v>
      </c>
      <c r="U16" s="34">
        <v>6785</v>
      </c>
      <c r="V16" s="148">
        <f t="shared" si="15"/>
        <v>0.9</v>
      </c>
      <c r="W16" s="49"/>
      <c r="X16" s="49">
        <f t="shared" si="4"/>
        <v>0</v>
      </c>
      <c r="Y16" s="34">
        <v>37737</v>
      </c>
      <c r="Z16" s="148">
        <f t="shared" si="16"/>
        <v>4.9000000000000004</v>
      </c>
      <c r="AA16" s="35">
        <f t="shared" si="5"/>
        <v>766938</v>
      </c>
      <c r="AB16" s="34">
        <f t="shared" si="6"/>
        <v>8</v>
      </c>
      <c r="AC16" s="34">
        <f t="shared" si="7"/>
        <v>8.132176446378363</v>
      </c>
      <c r="AD16" s="36">
        <f t="shared" si="8"/>
        <v>100.00000000000001</v>
      </c>
      <c r="AE16" s="35">
        <f t="shared" si="9"/>
        <v>0</v>
      </c>
    </row>
    <row r="17" spans="1:31" x14ac:dyDescent="0.3">
      <c r="A17">
        <f t="shared" si="10"/>
        <v>0</v>
      </c>
      <c r="B17">
        <v>2</v>
      </c>
      <c r="C17" s="42">
        <v>11</v>
      </c>
      <c r="D17" t="s">
        <v>15</v>
      </c>
      <c r="E17" s="34">
        <v>140971</v>
      </c>
      <c r="F17">
        <v>2</v>
      </c>
      <c r="G17" s="35">
        <f t="shared" si="0"/>
        <v>70485.5</v>
      </c>
      <c r="H17" s="36">
        <f t="shared" si="11"/>
        <v>1.5212479598913689</v>
      </c>
      <c r="I17" s="34">
        <v>54936</v>
      </c>
      <c r="J17" s="148">
        <f t="shared" si="12"/>
        <v>42.6</v>
      </c>
      <c r="K17" s="56">
        <v>1</v>
      </c>
      <c r="L17" s="56">
        <f t="shared" si="1"/>
        <v>1.5212479598913689</v>
      </c>
      <c r="M17" s="34">
        <v>32741</v>
      </c>
      <c r="N17" s="148">
        <f t="shared" si="13"/>
        <v>25.4</v>
      </c>
      <c r="O17" s="50"/>
      <c r="P17" s="50">
        <f t="shared" si="2"/>
        <v>0</v>
      </c>
      <c r="Q17" s="34">
        <v>35117</v>
      </c>
      <c r="R17" s="148">
        <f t="shared" si="14"/>
        <v>27.2</v>
      </c>
      <c r="S17" s="61">
        <v>1</v>
      </c>
      <c r="T17" s="61">
        <f t="shared" si="3"/>
        <v>1.5212479598913689</v>
      </c>
      <c r="U17" s="34">
        <v>0</v>
      </c>
      <c r="V17" s="148">
        <f t="shared" si="15"/>
        <v>0</v>
      </c>
      <c r="W17" s="49"/>
      <c r="X17" s="49">
        <f t="shared" si="4"/>
        <v>0</v>
      </c>
      <c r="Y17" s="34">
        <v>6191</v>
      </c>
      <c r="Z17" s="148">
        <f t="shared" si="16"/>
        <v>4.8</v>
      </c>
      <c r="AA17" s="35">
        <f t="shared" si="5"/>
        <v>128985</v>
      </c>
      <c r="AB17" s="34">
        <f t="shared" si="6"/>
        <v>2</v>
      </c>
      <c r="AC17" s="34">
        <f t="shared" si="7"/>
        <v>3.0424959197827377</v>
      </c>
      <c r="AD17" s="36">
        <f t="shared" si="8"/>
        <v>100</v>
      </c>
      <c r="AE17" s="35">
        <f t="shared" si="9"/>
        <v>0</v>
      </c>
    </row>
    <row r="18" spans="1:31" x14ac:dyDescent="0.3">
      <c r="A18">
        <f t="shared" si="10"/>
        <v>0</v>
      </c>
      <c r="B18">
        <v>3</v>
      </c>
      <c r="C18" s="48">
        <v>12</v>
      </c>
      <c r="D18" s="32" t="s">
        <v>16</v>
      </c>
      <c r="E18" s="37">
        <v>149634</v>
      </c>
      <c r="F18" s="32">
        <v>3</v>
      </c>
      <c r="G18" s="40">
        <f t="shared" si="0"/>
        <v>49878</v>
      </c>
      <c r="H18" s="46">
        <f t="shared" si="11"/>
        <v>2.1497638854188836</v>
      </c>
      <c r="I18" s="34">
        <v>84888</v>
      </c>
      <c r="J18" s="148">
        <f t="shared" si="12"/>
        <v>67.099999999999994</v>
      </c>
      <c r="K18" s="56">
        <v>2</v>
      </c>
      <c r="L18" s="56">
        <f t="shared" si="1"/>
        <v>4.2995277708377673</v>
      </c>
      <c r="M18" s="34">
        <v>3890</v>
      </c>
      <c r="N18" s="148">
        <f t="shared" si="13"/>
        <v>3.1</v>
      </c>
      <c r="O18" s="50"/>
      <c r="P18" s="50">
        <f t="shared" si="2"/>
        <v>0</v>
      </c>
      <c r="Q18" s="34">
        <v>1677</v>
      </c>
      <c r="R18" s="148">
        <f t="shared" si="14"/>
        <v>1.3</v>
      </c>
      <c r="S18" s="61"/>
      <c r="T18" s="61">
        <f t="shared" si="3"/>
        <v>0</v>
      </c>
      <c r="U18" s="34">
        <v>30245</v>
      </c>
      <c r="V18" s="148">
        <f t="shared" si="15"/>
        <v>23.9</v>
      </c>
      <c r="W18" s="137">
        <v>1</v>
      </c>
      <c r="X18" s="49">
        <f t="shared" si="4"/>
        <v>2.1497638854188836</v>
      </c>
      <c r="Y18" s="34">
        <v>5860</v>
      </c>
      <c r="Z18" s="148">
        <f t="shared" si="16"/>
        <v>4.5999999999999996</v>
      </c>
      <c r="AA18" s="35">
        <f t="shared" si="5"/>
        <v>126560</v>
      </c>
      <c r="AB18" s="34">
        <f t="shared" si="6"/>
        <v>3</v>
      </c>
      <c r="AC18" s="34">
        <f t="shared" si="7"/>
        <v>6.4492916562566514</v>
      </c>
      <c r="AD18" s="36">
        <f t="shared" si="8"/>
        <v>99.999999999999972</v>
      </c>
      <c r="AE18" s="35">
        <f t="shared" si="9"/>
        <v>0</v>
      </c>
    </row>
    <row r="19" spans="1:31" x14ac:dyDescent="0.3">
      <c r="A19">
        <f t="shared" si="10"/>
        <v>0</v>
      </c>
      <c r="B19">
        <v>3</v>
      </c>
      <c r="C19" s="42">
        <v>13</v>
      </c>
      <c r="D19" t="s">
        <v>17</v>
      </c>
      <c r="E19" s="34">
        <v>166377</v>
      </c>
      <c r="F19">
        <v>3</v>
      </c>
      <c r="G19" s="35">
        <f t="shared" si="0"/>
        <v>55459</v>
      </c>
      <c r="H19" s="36">
        <f t="shared" si="11"/>
        <v>1.9334269113565532</v>
      </c>
      <c r="I19" s="34">
        <v>74058</v>
      </c>
      <c r="J19" s="148">
        <f t="shared" si="12"/>
        <v>50.7</v>
      </c>
      <c r="K19" s="56">
        <v>2</v>
      </c>
      <c r="L19" s="56">
        <f t="shared" si="1"/>
        <v>3.8668538227131064</v>
      </c>
      <c r="M19" s="34">
        <v>2511</v>
      </c>
      <c r="N19" s="148">
        <f t="shared" si="13"/>
        <v>1.7</v>
      </c>
      <c r="O19" s="50"/>
      <c r="P19" s="50">
        <f t="shared" si="2"/>
        <v>0</v>
      </c>
      <c r="Q19" s="34">
        <v>4641</v>
      </c>
      <c r="R19" s="148">
        <f t="shared" si="14"/>
        <v>3.2</v>
      </c>
      <c r="S19" s="61"/>
      <c r="T19" s="61">
        <f t="shared" si="3"/>
        <v>0</v>
      </c>
      <c r="U19" s="34">
        <v>58748</v>
      </c>
      <c r="V19" s="148">
        <f t="shared" si="15"/>
        <v>40.200000000000003</v>
      </c>
      <c r="W19" s="137">
        <v>1</v>
      </c>
      <c r="X19" s="49">
        <f t="shared" si="4"/>
        <v>1.9334269113565532</v>
      </c>
      <c r="Y19" s="34">
        <v>6120</v>
      </c>
      <c r="Z19" s="148">
        <f t="shared" si="16"/>
        <v>4.2</v>
      </c>
      <c r="AA19" s="35">
        <f t="shared" si="5"/>
        <v>146078</v>
      </c>
      <c r="AB19" s="34">
        <f t="shared" si="6"/>
        <v>3</v>
      </c>
      <c r="AC19" s="34">
        <f t="shared" si="7"/>
        <v>5.8002807340696592</v>
      </c>
      <c r="AD19" s="36">
        <f t="shared" si="8"/>
        <v>100.00000000000001</v>
      </c>
      <c r="AE19" s="35">
        <f t="shared" si="9"/>
        <v>0</v>
      </c>
    </row>
    <row r="20" spans="1:31" x14ac:dyDescent="0.3">
      <c r="A20">
        <f t="shared" si="10"/>
        <v>0</v>
      </c>
      <c r="B20">
        <v>3</v>
      </c>
      <c r="C20" s="42">
        <v>14</v>
      </c>
      <c r="D20" t="s">
        <v>18</v>
      </c>
      <c r="E20" s="34">
        <v>197179</v>
      </c>
      <c r="F20">
        <v>3</v>
      </c>
      <c r="G20" s="35">
        <f t="shared" si="0"/>
        <v>65726.333333333328</v>
      </c>
      <c r="H20" s="36">
        <f t="shared" si="11"/>
        <v>1.6313997394792004</v>
      </c>
      <c r="I20" s="34">
        <v>103908</v>
      </c>
      <c r="J20" s="148">
        <f t="shared" si="12"/>
        <v>58.5</v>
      </c>
      <c r="K20" s="56">
        <v>2</v>
      </c>
      <c r="L20" s="56">
        <f t="shared" si="1"/>
        <v>3.2627994789584007</v>
      </c>
      <c r="M20" s="34">
        <v>35611</v>
      </c>
      <c r="N20" s="148">
        <f t="shared" si="13"/>
        <v>20</v>
      </c>
      <c r="O20" s="50">
        <v>1</v>
      </c>
      <c r="P20" s="50">
        <f t="shared" si="2"/>
        <v>1.6313997394792004</v>
      </c>
      <c r="Q20" s="34">
        <v>28591</v>
      </c>
      <c r="R20" s="148">
        <f t="shared" si="14"/>
        <v>16.100000000000001</v>
      </c>
      <c r="S20" s="61"/>
      <c r="T20" s="61">
        <f t="shared" si="3"/>
        <v>0</v>
      </c>
      <c r="U20" s="34">
        <v>0</v>
      </c>
      <c r="V20" s="148">
        <f t="shared" si="15"/>
        <v>0</v>
      </c>
      <c r="W20" s="49"/>
      <c r="X20" s="49">
        <f t="shared" si="4"/>
        <v>0</v>
      </c>
      <c r="Y20" s="34">
        <v>9503</v>
      </c>
      <c r="Z20" s="148">
        <f t="shared" si="16"/>
        <v>5.4</v>
      </c>
      <c r="AA20" s="35">
        <f t="shared" si="5"/>
        <v>177613</v>
      </c>
      <c r="AB20" s="34">
        <f t="shared" si="6"/>
        <v>3</v>
      </c>
      <c r="AC20" s="34">
        <f t="shared" si="7"/>
        <v>4.8941992184376009</v>
      </c>
      <c r="AD20" s="36">
        <f t="shared" si="8"/>
        <v>100</v>
      </c>
      <c r="AE20" s="35">
        <f t="shared" si="9"/>
        <v>0</v>
      </c>
    </row>
    <row r="21" spans="1:31" x14ac:dyDescent="0.3">
      <c r="A21">
        <f t="shared" si="10"/>
        <v>0</v>
      </c>
      <c r="B21">
        <v>3</v>
      </c>
      <c r="C21" s="42">
        <v>15</v>
      </c>
      <c r="D21" t="s">
        <v>19</v>
      </c>
      <c r="E21" s="34">
        <v>184628</v>
      </c>
      <c r="F21">
        <v>3</v>
      </c>
      <c r="G21" s="35">
        <f t="shared" si="0"/>
        <v>61542.666666666664</v>
      </c>
      <c r="H21" s="36">
        <f t="shared" si="11"/>
        <v>1.7423021926835001</v>
      </c>
      <c r="I21" s="34">
        <v>81582</v>
      </c>
      <c r="J21" s="148">
        <f t="shared" si="12"/>
        <v>49</v>
      </c>
      <c r="K21" s="56">
        <v>2</v>
      </c>
      <c r="L21" s="56">
        <f t="shared" si="1"/>
        <v>3.4846043853670001</v>
      </c>
      <c r="M21" s="34">
        <v>42314</v>
      </c>
      <c r="N21" s="148">
        <f t="shared" si="13"/>
        <v>25.4</v>
      </c>
      <c r="O21" s="50">
        <v>1</v>
      </c>
      <c r="P21" s="50">
        <f t="shared" si="2"/>
        <v>1.7423021926835001</v>
      </c>
      <c r="Q21" s="34">
        <v>31033</v>
      </c>
      <c r="R21" s="148">
        <f t="shared" si="14"/>
        <v>18.600000000000001</v>
      </c>
      <c r="S21" s="61"/>
      <c r="T21" s="61">
        <f t="shared" si="3"/>
        <v>0</v>
      </c>
      <c r="U21" s="34">
        <v>115</v>
      </c>
      <c r="V21" s="148">
        <f t="shared" si="15"/>
        <v>0.1</v>
      </c>
      <c r="W21" s="49"/>
      <c r="X21" s="49">
        <f t="shared" si="4"/>
        <v>0</v>
      </c>
      <c r="Y21" s="34">
        <v>11495</v>
      </c>
      <c r="Z21" s="148">
        <f t="shared" si="16"/>
        <v>6.9</v>
      </c>
      <c r="AA21" s="35">
        <f t="shared" si="5"/>
        <v>166539</v>
      </c>
      <c r="AB21" s="34">
        <f t="shared" si="6"/>
        <v>3</v>
      </c>
      <c r="AC21" s="34">
        <f t="shared" si="7"/>
        <v>5.2269065780505004</v>
      </c>
      <c r="AD21" s="36">
        <f t="shared" si="8"/>
        <v>100</v>
      </c>
      <c r="AE21" s="35">
        <f t="shared" si="9"/>
        <v>0</v>
      </c>
    </row>
    <row r="22" spans="1:31" x14ac:dyDescent="0.3">
      <c r="A22">
        <f t="shared" si="10"/>
        <v>0</v>
      </c>
      <c r="B22">
        <v>18</v>
      </c>
      <c r="C22" s="42">
        <v>16</v>
      </c>
      <c r="D22" t="s">
        <v>20</v>
      </c>
      <c r="E22" s="34">
        <v>1783328</v>
      </c>
      <c r="F22">
        <v>18</v>
      </c>
      <c r="G22" s="35">
        <f t="shared" si="0"/>
        <v>99073.777777777781</v>
      </c>
      <c r="H22" s="36">
        <f t="shared" si="11"/>
        <v>1.0822835818114309</v>
      </c>
      <c r="I22" s="34">
        <v>875380</v>
      </c>
      <c r="J22" s="148">
        <f t="shared" si="12"/>
        <v>53</v>
      </c>
      <c r="K22" s="56">
        <v>11</v>
      </c>
      <c r="L22" s="56">
        <f t="shared" si="1"/>
        <v>11.90511939992574</v>
      </c>
      <c r="M22" s="34">
        <v>412887</v>
      </c>
      <c r="N22" s="148">
        <f t="shared" si="13"/>
        <v>25</v>
      </c>
      <c r="O22" s="50">
        <v>5</v>
      </c>
      <c r="P22" s="50">
        <f t="shared" si="2"/>
        <v>5.411417909057155</v>
      </c>
      <c r="Q22" s="34">
        <v>238137</v>
      </c>
      <c r="R22" s="148">
        <f t="shared" si="14"/>
        <v>14.4</v>
      </c>
      <c r="S22" s="61">
        <v>2</v>
      </c>
      <c r="T22" s="61">
        <f t="shared" si="3"/>
        <v>2.1645671636228618</v>
      </c>
      <c r="U22" s="34">
        <v>27284</v>
      </c>
      <c r="V22" s="148">
        <f t="shared" si="15"/>
        <v>1.7</v>
      </c>
      <c r="W22" s="49"/>
      <c r="X22" s="49">
        <f t="shared" si="4"/>
        <v>0</v>
      </c>
      <c r="Y22" s="34">
        <v>98940</v>
      </c>
      <c r="Z22" s="148">
        <f t="shared" si="16"/>
        <v>6</v>
      </c>
      <c r="AA22" s="35">
        <f t="shared" si="5"/>
        <v>1652628</v>
      </c>
      <c r="AB22" s="34">
        <f t="shared" si="6"/>
        <v>18</v>
      </c>
      <c r="AC22" s="34">
        <f t="shared" si="7"/>
        <v>19.481104472605757</v>
      </c>
      <c r="AD22" s="36">
        <f t="shared" si="8"/>
        <v>100.10000000000001</v>
      </c>
      <c r="AE22" s="35">
        <f t="shared" si="9"/>
        <v>0</v>
      </c>
    </row>
    <row r="23" spans="1:31" x14ac:dyDescent="0.3">
      <c r="A23">
        <f t="shared" si="10"/>
        <v>0</v>
      </c>
      <c r="B23">
        <v>4</v>
      </c>
      <c r="C23" s="42">
        <v>17</v>
      </c>
      <c r="D23" t="s">
        <v>21</v>
      </c>
      <c r="E23" s="34">
        <v>358538</v>
      </c>
      <c r="F23">
        <v>4</v>
      </c>
      <c r="G23" s="35">
        <f t="shared" si="0"/>
        <v>89634.5</v>
      </c>
      <c r="H23" s="36">
        <f t="shared" si="11"/>
        <v>1.1962572790267483</v>
      </c>
      <c r="I23" s="34">
        <v>136367</v>
      </c>
      <c r="J23" s="148">
        <f t="shared" si="12"/>
        <v>41.6</v>
      </c>
      <c r="K23" s="56">
        <v>2</v>
      </c>
      <c r="L23" s="56">
        <f t="shared" si="1"/>
        <v>2.3925145580534966</v>
      </c>
      <c r="M23" s="34">
        <v>129445</v>
      </c>
      <c r="N23" s="148">
        <f t="shared" si="13"/>
        <v>39.5</v>
      </c>
      <c r="O23" s="50">
        <v>2</v>
      </c>
      <c r="P23" s="50">
        <f t="shared" si="2"/>
        <v>2.3925145580534966</v>
      </c>
      <c r="Q23" s="34">
        <v>47897</v>
      </c>
      <c r="R23" s="148">
        <f t="shared" si="14"/>
        <v>14.6</v>
      </c>
      <c r="S23" s="61"/>
      <c r="T23" s="61">
        <f t="shared" si="3"/>
        <v>0</v>
      </c>
      <c r="U23" s="34">
        <v>207</v>
      </c>
      <c r="V23" s="148">
        <f t="shared" si="15"/>
        <v>0.1</v>
      </c>
      <c r="W23" s="49"/>
      <c r="X23" s="49">
        <f t="shared" si="4"/>
        <v>0</v>
      </c>
      <c r="Y23" s="34">
        <v>14140</v>
      </c>
      <c r="Z23" s="148">
        <f t="shared" si="16"/>
        <v>4.3</v>
      </c>
      <c r="AA23" s="35">
        <f t="shared" si="5"/>
        <v>328056</v>
      </c>
      <c r="AB23" s="34">
        <f t="shared" si="6"/>
        <v>4</v>
      </c>
      <c r="AC23" s="34">
        <f t="shared" si="7"/>
        <v>4.7850291161069931</v>
      </c>
      <c r="AD23" s="36">
        <f t="shared" si="8"/>
        <v>100.09999999999998</v>
      </c>
      <c r="AE23" s="35">
        <f t="shared" si="9"/>
        <v>0</v>
      </c>
    </row>
    <row r="24" spans="1:31" x14ac:dyDescent="0.3">
      <c r="A24">
        <f t="shared" si="10"/>
        <v>0</v>
      </c>
      <c r="B24">
        <v>2</v>
      </c>
      <c r="C24" s="42">
        <v>18</v>
      </c>
      <c r="D24" t="s">
        <v>22</v>
      </c>
      <c r="E24" s="34">
        <v>129662</v>
      </c>
      <c r="F24">
        <v>2</v>
      </c>
      <c r="G24" s="35">
        <f t="shared" si="0"/>
        <v>64831</v>
      </c>
      <c r="H24" s="36">
        <f t="shared" si="11"/>
        <v>1.6539298032873637</v>
      </c>
      <c r="I24" s="34">
        <v>72749</v>
      </c>
      <c r="J24" s="148">
        <f t="shared" si="12"/>
        <v>65.599999999999994</v>
      </c>
      <c r="K24" s="56">
        <v>2</v>
      </c>
      <c r="L24" s="56">
        <f t="shared" si="1"/>
        <v>3.3078596065747274</v>
      </c>
      <c r="M24" s="34">
        <v>6738</v>
      </c>
      <c r="N24" s="148">
        <f t="shared" si="13"/>
        <v>6.1</v>
      </c>
      <c r="O24" s="50"/>
      <c r="P24" s="50">
        <f t="shared" si="2"/>
        <v>0</v>
      </c>
      <c r="Q24" s="34">
        <v>25607</v>
      </c>
      <c r="R24" s="148">
        <f t="shared" si="14"/>
        <v>23.1</v>
      </c>
      <c r="S24" s="61"/>
      <c r="T24" s="61">
        <f t="shared" si="3"/>
        <v>0</v>
      </c>
      <c r="U24" s="34">
        <v>0</v>
      </c>
      <c r="V24" s="148">
        <f t="shared" si="15"/>
        <v>0</v>
      </c>
      <c r="W24" s="49"/>
      <c r="X24" s="49">
        <f t="shared" si="4"/>
        <v>0</v>
      </c>
      <c r="Y24" s="34">
        <v>5816</v>
      </c>
      <c r="Z24" s="148">
        <f t="shared" si="16"/>
        <v>5.2</v>
      </c>
      <c r="AA24" s="35">
        <f t="shared" si="5"/>
        <v>110910</v>
      </c>
      <c r="AB24" s="34">
        <f t="shared" si="6"/>
        <v>2</v>
      </c>
      <c r="AC24" s="34">
        <f t="shared" si="7"/>
        <v>3.3078596065747274</v>
      </c>
      <c r="AD24" s="36">
        <f t="shared" si="8"/>
        <v>99.999999999999986</v>
      </c>
      <c r="AE24" s="35">
        <f t="shared" si="9"/>
        <v>0</v>
      </c>
    </row>
    <row r="25" spans="1:31" x14ac:dyDescent="0.3">
      <c r="A25">
        <f t="shared" si="10"/>
        <v>0</v>
      </c>
      <c r="B25">
        <v>4</v>
      </c>
      <c r="C25" s="42">
        <v>19</v>
      </c>
      <c r="D25" t="s">
        <v>23</v>
      </c>
      <c r="E25" s="34">
        <v>383878</v>
      </c>
      <c r="F25">
        <v>4</v>
      </c>
      <c r="G25" s="35">
        <f t="shared" si="0"/>
        <v>95969.5</v>
      </c>
      <c r="H25" s="36">
        <f t="shared" si="11"/>
        <v>1.1172916715927776</v>
      </c>
      <c r="I25" s="34">
        <v>209764</v>
      </c>
      <c r="J25" s="148">
        <f t="shared" si="12"/>
        <v>61.2</v>
      </c>
      <c r="K25" s="56">
        <v>3</v>
      </c>
      <c r="L25" s="56">
        <f t="shared" si="1"/>
        <v>3.3518750147783329</v>
      </c>
      <c r="M25" s="34">
        <v>82264</v>
      </c>
      <c r="N25" s="148">
        <f t="shared" si="13"/>
        <v>24</v>
      </c>
      <c r="O25" s="50">
        <v>1</v>
      </c>
      <c r="P25" s="50">
        <f t="shared" si="2"/>
        <v>1.1172916715927776</v>
      </c>
      <c r="Q25" s="34">
        <v>37120</v>
      </c>
      <c r="R25" s="148">
        <f t="shared" si="14"/>
        <v>10.8</v>
      </c>
      <c r="S25" s="61"/>
      <c r="T25" s="61">
        <f t="shared" si="3"/>
        <v>0</v>
      </c>
      <c r="U25" s="34">
        <v>238</v>
      </c>
      <c r="V25" s="148">
        <f t="shared" si="15"/>
        <v>0.1</v>
      </c>
      <c r="W25" s="49"/>
      <c r="X25" s="49">
        <f t="shared" si="4"/>
        <v>0</v>
      </c>
      <c r="Y25" s="34">
        <v>13219</v>
      </c>
      <c r="Z25" s="148">
        <f t="shared" si="16"/>
        <v>3.9</v>
      </c>
      <c r="AA25" s="35">
        <f t="shared" si="5"/>
        <v>342605</v>
      </c>
      <c r="AB25" s="34">
        <f t="shared" si="6"/>
        <v>4</v>
      </c>
      <c r="AC25" s="34">
        <f t="shared" si="7"/>
        <v>4.4691666863711106</v>
      </c>
      <c r="AD25" s="36">
        <f t="shared" si="8"/>
        <v>100</v>
      </c>
      <c r="AE25" s="35">
        <f t="shared" si="9"/>
        <v>0</v>
      </c>
    </row>
    <row r="26" spans="1:31" x14ac:dyDescent="0.3">
      <c r="A26">
        <f t="shared" si="10"/>
        <v>0</v>
      </c>
      <c r="B26">
        <v>7</v>
      </c>
      <c r="C26" s="42">
        <v>20</v>
      </c>
      <c r="D26" t="s">
        <v>24</v>
      </c>
      <c r="E26" s="34">
        <v>657013</v>
      </c>
      <c r="F26">
        <v>7</v>
      </c>
      <c r="G26" s="35">
        <f t="shared" si="0"/>
        <v>93859</v>
      </c>
      <c r="H26" s="36">
        <f t="shared" si="11"/>
        <v>1.1424149317265588</v>
      </c>
      <c r="I26" s="34">
        <v>279091</v>
      </c>
      <c r="J26" s="148">
        <f t="shared" si="12"/>
        <v>46.6</v>
      </c>
      <c r="K26" s="56">
        <v>4</v>
      </c>
      <c r="L26" s="56">
        <f t="shared" si="1"/>
        <v>4.5696597269062353</v>
      </c>
      <c r="M26" s="34">
        <v>187017</v>
      </c>
      <c r="N26" s="148">
        <f t="shared" si="13"/>
        <v>31.2</v>
      </c>
      <c r="O26" s="50">
        <v>2</v>
      </c>
      <c r="P26" s="50">
        <f t="shared" si="2"/>
        <v>2.2848298634531177</v>
      </c>
      <c r="Q26" s="34">
        <v>101408</v>
      </c>
      <c r="R26" s="148">
        <f t="shared" si="14"/>
        <v>16.899999999999999</v>
      </c>
      <c r="S26" s="61">
        <v>1</v>
      </c>
      <c r="T26" s="61">
        <f t="shared" si="3"/>
        <v>1.1424149317265588</v>
      </c>
      <c r="U26" s="34">
        <v>5871</v>
      </c>
      <c r="V26" s="148">
        <f t="shared" si="15"/>
        <v>1</v>
      </c>
      <c r="W26" s="49"/>
      <c r="X26" s="49">
        <f t="shared" si="4"/>
        <v>0</v>
      </c>
      <c r="Y26" s="34">
        <v>25253</v>
      </c>
      <c r="Z26" s="148">
        <f t="shared" si="16"/>
        <v>4.2</v>
      </c>
      <c r="AA26" s="35">
        <f t="shared" si="5"/>
        <v>598640</v>
      </c>
      <c r="AB26" s="34">
        <f t="shared" si="6"/>
        <v>7</v>
      </c>
      <c r="AC26" s="34">
        <f t="shared" si="7"/>
        <v>7.9969045220859121</v>
      </c>
      <c r="AD26" s="36">
        <f t="shared" si="8"/>
        <v>99.899999999999991</v>
      </c>
      <c r="AE26" s="35">
        <f t="shared" si="9"/>
        <v>0</v>
      </c>
    </row>
    <row r="27" spans="1:31" x14ac:dyDescent="0.3">
      <c r="A27">
        <f t="shared" si="10"/>
        <v>0</v>
      </c>
      <c r="B27">
        <v>11</v>
      </c>
      <c r="C27" s="42">
        <v>21</v>
      </c>
      <c r="D27" t="s">
        <v>25</v>
      </c>
      <c r="E27" s="34">
        <v>802897</v>
      </c>
      <c r="F27">
        <v>11</v>
      </c>
      <c r="G27" s="35">
        <f t="shared" si="0"/>
        <v>72990.636363636368</v>
      </c>
      <c r="H27" s="36">
        <f t="shared" si="11"/>
        <v>1.4690366931825052</v>
      </c>
      <c r="I27" s="34">
        <v>218552</v>
      </c>
      <c r="J27" s="148">
        <f t="shared" si="12"/>
        <v>32.200000000000003</v>
      </c>
      <c r="K27" s="56">
        <v>6</v>
      </c>
      <c r="L27" s="56">
        <f t="shared" si="1"/>
        <v>8.8142201590950311</v>
      </c>
      <c r="M27" s="34">
        <v>15882</v>
      </c>
      <c r="N27" s="148">
        <f t="shared" si="13"/>
        <v>2.2999999999999998</v>
      </c>
      <c r="O27" s="50"/>
      <c r="P27" s="50">
        <f t="shared" si="2"/>
        <v>0</v>
      </c>
      <c r="Q27" s="34">
        <v>5733</v>
      </c>
      <c r="R27" s="148">
        <f t="shared" si="14"/>
        <v>0.8</v>
      </c>
      <c r="S27" s="61"/>
      <c r="T27" s="61">
        <f t="shared" si="3"/>
        <v>0</v>
      </c>
      <c r="U27" s="34">
        <v>419095</v>
      </c>
      <c r="V27" s="148">
        <f t="shared" si="15"/>
        <v>61.7</v>
      </c>
      <c r="W27" s="137">
        <v>5</v>
      </c>
      <c r="X27" s="49">
        <f t="shared" si="4"/>
        <v>7.3451834659125259</v>
      </c>
      <c r="Y27" s="34">
        <v>20102</v>
      </c>
      <c r="Z27" s="148">
        <f t="shared" si="16"/>
        <v>3</v>
      </c>
      <c r="AA27" s="35">
        <f t="shared" si="5"/>
        <v>679364</v>
      </c>
      <c r="AB27" s="34">
        <f t="shared" si="6"/>
        <v>11</v>
      </c>
      <c r="AC27" s="34">
        <f t="shared" si="7"/>
        <v>16.159403625007556</v>
      </c>
      <c r="AD27" s="36">
        <f t="shared" si="8"/>
        <v>100</v>
      </c>
      <c r="AE27" s="35">
        <f t="shared" si="9"/>
        <v>0</v>
      </c>
    </row>
    <row r="28" spans="1:31" x14ac:dyDescent="0.3">
      <c r="A28">
        <f t="shared" si="10"/>
        <v>0</v>
      </c>
      <c r="B28">
        <v>3</v>
      </c>
      <c r="C28" s="42">
        <v>22</v>
      </c>
      <c r="D28" t="s">
        <v>27</v>
      </c>
      <c r="E28" s="34">
        <v>295379</v>
      </c>
      <c r="F28">
        <v>3</v>
      </c>
      <c r="G28" s="35">
        <f t="shared" si="0"/>
        <v>98459.666666666672</v>
      </c>
      <c r="H28" s="36">
        <f t="shared" si="11"/>
        <v>1.0890339842398045</v>
      </c>
      <c r="I28" s="34">
        <v>80251</v>
      </c>
      <c r="J28" s="148">
        <f t="shared" si="12"/>
        <v>30.4</v>
      </c>
      <c r="K28" s="56">
        <v>1</v>
      </c>
      <c r="L28" s="56">
        <f t="shared" si="1"/>
        <v>1.0890339842398045</v>
      </c>
      <c r="M28" s="34">
        <v>136532</v>
      </c>
      <c r="N28" s="148">
        <f t="shared" si="13"/>
        <v>51.7</v>
      </c>
      <c r="O28" s="50">
        <v>2</v>
      </c>
      <c r="P28" s="50">
        <f t="shared" si="2"/>
        <v>2.1780679684796089</v>
      </c>
      <c r="Q28" s="34">
        <v>35152</v>
      </c>
      <c r="R28" s="148">
        <f t="shared" si="14"/>
        <v>13.3</v>
      </c>
      <c r="S28" s="61"/>
      <c r="T28" s="61">
        <f t="shared" si="3"/>
        <v>0</v>
      </c>
      <c r="U28" s="34">
        <v>286</v>
      </c>
      <c r="V28" s="148">
        <f t="shared" si="15"/>
        <v>0.1</v>
      </c>
      <c r="W28" s="49"/>
      <c r="X28" s="49">
        <f t="shared" si="4"/>
        <v>0</v>
      </c>
      <c r="Y28" s="34">
        <v>11885</v>
      </c>
      <c r="Z28" s="148">
        <f t="shared" si="16"/>
        <v>4.5</v>
      </c>
      <c r="AA28" s="35">
        <f t="shared" si="5"/>
        <v>264106</v>
      </c>
      <c r="AB28" s="34">
        <f t="shared" si="6"/>
        <v>3</v>
      </c>
      <c r="AC28" s="34">
        <f t="shared" si="7"/>
        <v>3.2671019527194134</v>
      </c>
      <c r="AD28" s="36">
        <f t="shared" si="8"/>
        <v>99.999999999999986</v>
      </c>
      <c r="AE28" s="35">
        <f t="shared" si="9"/>
        <v>0</v>
      </c>
    </row>
    <row r="29" spans="1:31" x14ac:dyDescent="0.3">
      <c r="A29">
        <f t="shared" si="10"/>
        <v>-1</v>
      </c>
      <c r="B29">
        <v>4</v>
      </c>
      <c r="C29" s="42">
        <v>23</v>
      </c>
      <c r="D29" t="s">
        <v>28</v>
      </c>
      <c r="E29" s="34">
        <v>364988</v>
      </c>
      <c r="F29">
        <v>5</v>
      </c>
      <c r="G29" s="35">
        <f t="shared" si="0"/>
        <v>72997.600000000006</v>
      </c>
      <c r="H29" s="36">
        <f t="shared" si="11"/>
        <v>1.4688965538171539</v>
      </c>
      <c r="I29" s="34">
        <v>213506</v>
      </c>
      <c r="J29" s="148">
        <f t="shared" si="12"/>
        <v>67.400000000000006</v>
      </c>
      <c r="K29" s="56">
        <v>4</v>
      </c>
      <c r="L29" s="56">
        <f t="shared" si="1"/>
        <v>5.8755862152686156</v>
      </c>
      <c r="M29" s="34">
        <v>41742</v>
      </c>
      <c r="N29" s="148">
        <f t="shared" si="13"/>
        <v>13.2</v>
      </c>
      <c r="O29" s="50"/>
      <c r="P29" s="50">
        <f t="shared" si="2"/>
        <v>0</v>
      </c>
      <c r="Q29" s="34">
        <v>45789</v>
      </c>
      <c r="R29" s="148">
        <f t="shared" si="14"/>
        <v>14.5</v>
      </c>
      <c r="S29" s="61">
        <v>1</v>
      </c>
      <c r="T29" s="61">
        <f t="shared" si="3"/>
        <v>1.4688965538171539</v>
      </c>
      <c r="U29" s="34">
        <v>0</v>
      </c>
      <c r="V29" s="148">
        <f t="shared" si="15"/>
        <v>0</v>
      </c>
      <c r="W29" s="49"/>
      <c r="X29" s="49">
        <f t="shared" si="4"/>
        <v>0</v>
      </c>
      <c r="Y29" s="34">
        <v>15696</v>
      </c>
      <c r="Z29" s="148">
        <f t="shared" si="16"/>
        <v>5</v>
      </c>
      <c r="AA29" s="35">
        <f t="shared" si="5"/>
        <v>316733</v>
      </c>
      <c r="AB29" s="34">
        <f t="shared" si="6"/>
        <v>5</v>
      </c>
      <c r="AC29" s="34">
        <f t="shared" si="7"/>
        <v>7.3444827690857695</v>
      </c>
      <c r="AD29" s="36">
        <f t="shared" si="8"/>
        <v>100.10000000000001</v>
      </c>
      <c r="AE29" s="35">
        <f t="shared" si="9"/>
        <v>0</v>
      </c>
    </row>
    <row r="30" spans="1:31" x14ac:dyDescent="0.3">
      <c r="A30">
        <f t="shared" si="10"/>
        <v>0</v>
      </c>
      <c r="B30">
        <v>2</v>
      </c>
      <c r="C30" s="42">
        <v>24</v>
      </c>
      <c r="D30" t="s">
        <v>29</v>
      </c>
      <c r="E30" s="34">
        <v>142526</v>
      </c>
      <c r="F30">
        <v>2</v>
      </c>
      <c r="G30" s="35">
        <f t="shared" si="0"/>
        <v>71263</v>
      </c>
      <c r="H30" s="36">
        <f t="shared" si="11"/>
        <v>1.5046507034074215</v>
      </c>
      <c r="I30" s="34">
        <v>73227</v>
      </c>
      <c r="J30" s="148">
        <f t="shared" si="12"/>
        <v>57.1</v>
      </c>
      <c r="K30" s="56">
        <v>1</v>
      </c>
      <c r="L30" s="56">
        <f t="shared" si="1"/>
        <v>1.5046507034074215</v>
      </c>
      <c r="M30" s="34">
        <v>38921</v>
      </c>
      <c r="N30" s="148">
        <f t="shared" si="13"/>
        <v>30.3</v>
      </c>
      <c r="O30" s="50">
        <v>1</v>
      </c>
      <c r="P30" s="50">
        <f t="shared" si="2"/>
        <v>1.5046507034074215</v>
      </c>
      <c r="Q30" s="34">
        <v>11938</v>
      </c>
      <c r="R30" s="148">
        <f t="shared" si="14"/>
        <v>9.3000000000000007</v>
      </c>
      <c r="S30" s="61"/>
      <c r="T30" s="61">
        <f t="shared" si="3"/>
        <v>0</v>
      </c>
      <c r="U30" s="34">
        <v>0</v>
      </c>
      <c r="V30" s="148">
        <f t="shared" si="15"/>
        <v>0</v>
      </c>
      <c r="W30" s="49"/>
      <c r="X30" s="49">
        <f t="shared" si="4"/>
        <v>0</v>
      </c>
      <c r="Y30" s="34">
        <v>4177</v>
      </c>
      <c r="Z30" s="148">
        <f t="shared" si="16"/>
        <v>3.3</v>
      </c>
      <c r="AA30" s="35">
        <f t="shared" si="5"/>
        <v>128263</v>
      </c>
      <c r="AB30" s="34">
        <f t="shared" si="6"/>
        <v>2</v>
      </c>
      <c r="AC30" s="34">
        <f t="shared" si="7"/>
        <v>3.0093014068148429</v>
      </c>
      <c r="AD30" s="36">
        <f t="shared" si="8"/>
        <v>100</v>
      </c>
      <c r="AE30" s="35">
        <f t="shared" si="9"/>
        <v>0</v>
      </c>
    </row>
    <row r="31" spans="1:31" x14ac:dyDescent="0.3">
      <c r="A31">
        <f t="shared" si="10"/>
        <v>0</v>
      </c>
      <c r="B31">
        <v>6</v>
      </c>
      <c r="C31" s="42">
        <v>25</v>
      </c>
      <c r="D31" t="s">
        <v>168</v>
      </c>
      <c r="E31" s="34">
        <v>471177</v>
      </c>
      <c r="F31">
        <v>6</v>
      </c>
      <c r="G31" s="35">
        <f t="shared" si="0"/>
        <v>78529.5</v>
      </c>
      <c r="H31" s="36">
        <f t="shared" si="11"/>
        <v>1.3654222053740706</v>
      </c>
      <c r="I31" s="34">
        <v>283638</v>
      </c>
      <c r="J31" s="148">
        <f t="shared" si="12"/>
        <v>69.2</v>
      </c>
      <c r="K31" s="56">
        <v>5</v>
      </c>
      <c r="L31" s="56">
        <f t="shared" si="1"/>
        <v>6.8271110268703525</v>
      </c>
      <c r="M31" s="34">
        <v>19847</v>
      </c>
      <c r="N31" s="148">
        <f t="shared" si="13"/>
        <v>4.8</v>
      </c>
      <c r="O31" s="50"/>
      <c r="P31" s="50">
        <f t="shared" si="2"/>
        <v>0</v>
      </c>
      <c r="Q31" s="34">
        <v>54522</v>
      </c>
      <c r="R31" s="148">
        <f t="shared" si="14"/>
        <v>13.3</v>
      </c>
      <c r="S31" s="61">
        <v>1</v>
      </c>
      <c r="T31" s="61">
        <f t="shared" si="3"/>
        <v>1.3654222053740706</v>
      </c>
      <c r="U31" s="34">
        <v>33373</v>
      </c>
      <c r="V31" s="148">
        <f t="shared" si="15"/>
        <v>8.1</v>
      </c>
      <c r="W31" s="49"/>
      <c r="X31" s="49">
        <f t="shared" si="4"/>
        <v>0</v>
      </c>
      <c r="Y31" s="34">
        <v>18365</v>
      </c>
      <c r="Z31" s="148">
        <f t="shared" si="16"/>
        <v>4.5</v>
      </c>
      <c r="AA31" s="35">
        <f t="shared" si="5"/>
        <v>409745</v>
      </c>
      <c r="AB31" s="34">
        <f t="shared" si="6"/>
        <v>6</v>
      </c>
      <c r="AC31" s="34">
        <f t="shared" si="7"/>
        <v>8.1925332322444238</v>
      </c>
      <c r="AD31" s="36">
        <f t="shared" si="8"/>
        <v>99.899999999999991</v>
      </c>
      <c r="AE31" s="35">
        <f t="shared" si="9"/>
        <v>0</v>
      </c>
    </row>
    <row r="32" spans="1:31" x14ac:dyDescent="0.3">
      <c r="A32">
        <f t="shared" si="10"/>
        <v>0</v>
      </c>
      <c r="B32">
        <v>6</v>
      </c>
      <c r="C32" s="42">
        <v>26</v>
      </c>
      <c r="D32" t="s">
        <v>30</v>
      </c>
      <c r="E32" s="34">
        <v>557384</v>
      </c>
      <c r="F32">
        <v>6</v>
      </c>
      <c r="G32" s="35">
        <f t="shared" si="0"/>
        <v>92897.333333333328</v>
      </c>
      <c r="H32" s="36">
        <f t="shared" si="11"/>
        <v>1.1542411308210112</v>
      </c>
      <c r="I32" s="34">
        <v>222254</v>
      </c>
      <c r="J32" s="148">
        <f t="shared" si="12"/>
        <v>44.1</v>
      </c>
      <c r="K32" s="56">
        <v>3</v>
      </c>
      <c r="L32" s="56">
        <f t="shared" si="1"/>
        <v>3.4627233924630336</v>
      </c>
      <c r="M32" s="34">
        <v>179072</v>
      </c>
      <c r="N32" s="148">
        <f t="shared" si="13"/>
        <v>35.5</v>
      </c>
      <c r="O32" s="50">
        <v>2</v>
      </c>
      <c r="P32" s="50">
        <f t="shared" si="2"/>
        <v>2.3084822616420224</v>
      </c>
      <c r="Q32" s="34">
        <v>73609</v>
      </c>
      <c r="R32" s="148">
        <f t="shared" si="14"/>
        <v>14.6</v>
      </c>
      <c r="S32" s="61">
        <v>1</v>
      </c>
      <c r="T32" s="61">
        <f t="shared" si="3"/>
        <v>1.1542411308210112</v>
      </c>
      <c r="U32" s="34">
        <v>2833</v>
      </c>
      <c r="V32" s="148">
        <f t="shared" si="15"/>
        <v>0.6</v>
      </c>
      <c r="W32" s="49"/>
      <c r="X32" s="49">
        <f t="shared" si="4"/>
        <v>0</v>
      </c>
      <c r="Y32" s="34">
        <v>26265</v>
      </c>
      <c r="Z32" s="148">
        <f t="shared" si="16"/>
        <v>5.2</v>
      </c>
      <c r="AA32" s="35">
        <f t="shared" si="5"/>
        <v>504033</v>
      </c>
      <c r="AB32" s="34">
        <f t="shared" si="6"/>
        <v>6</v>
      </c>
      <c r="AC32" s="34">
        <f t="shared" si="7"/>
        <v>6.9254467849260672</v>
      </c>
      <c r="AD32" s="36">
        <f t="shared" si="8"/>
        <v>99.999999999999986</v>
      </c>
      <c r="AE32" s="35">
        <f t="shared" si="9"/>
        <v>0</v>
      </c>
    </row>
    <row r="33" spans="1:31" x14ac:dyDescent="0.3">
      <c r="A33">
        <f t="shared" si="10"/>
        <v>0</v>
      </c>
      <c r="B33">
        <v>12</v>
      </c>
      <c r="C33" s="42">
        <v>27</v>
      </c>
      <c r="D33" t="s">
        <v>31</v>
      </c>
      <c r="E33" s="34">
        <v>932665</v>
      </c>
      <c r="F33">
        <v>12</v>
      </c>
      <c r="G33" s="35">
        <f t="shared" si="0"/>
        <v>77722.083333333328</v>
      </c>
      <c r="H33" s="36">
        <f t="shared" si="11"/>
        <v>1.3796069080785458</v>
      </c>
      <c r="I33" s="34">
        <v>510923</v>
      </c>
      <c r="J33" s="148">
        <f t="shared" si="12"/>
        <v>61.7</v>
      </c>
      <c r="K33" s="56">
        <v>9</v>
      </c>
      <c r="L33" s="56">
        <f t="shared" si="1"/>
        <v>12.416462172706913</v>
      </c>
      <c r="M33" s="34">
        <v>159961</v>
      </c>
      <c r="N33" s="148">
        <f t="shared" si="13"/>
        <v>19.3</v>
      </c>
      <c r="O33" s="50">
        <v>2</v>
      </c>
      <c r="P33" s="50">
        <f t="shared" si="2"/>
        <v>2.7592138161570916</v>
      </c>
      <c r="Q33" s="34">
        <v>77836</v>
      </c>
      <c r="R33" s="148">
        <f t="shared" si="14"/>
        <v>9.4</v>
      </c>
      <c r="S33" s="61">
        <v>1</v>
      </c>
      <c r="T33" s="61">
        <f t="shared" si="3"/>
        <v>1.3796069080785458</v>
      </c>
      <c r="U33" s="34">
        <v>44610</v>
      </c>
      <c r="V33" s="148">
        <f t="shared" si="15"/>
        <v>5.4</v>
      </c>
      <c r="W33" s="49"/>
      <c r="X33" s="49">
        <f t="shared" si="4"/>
        <v>0</v>
      </c>
      <c r="Y33" s="34">
        <v>34911</v>
      </c>
      <c r="Z33" s="148">
        <f t="shared" si="16"/>
        <v>4.2</v>
      </c>
      <c r="AA33" s="35">
        <f t="shared" si="5"/>
        <v>828241</v>
      </c>
      <c r="AB33" s="34">
        <f t="shared" si="6"/>
        <v>12</v>
      </c>
      <c r="AC33" s="34">
        <f t="shared" si="7"/>
        <v>16.555282896942551</v>
      </c>
      <c r="AD33" s="36">
        <f t="shared" si="8"/>
        <v>100.00000000000001</v>
      </c>
      <c r="AE33" s="35">
        <f t="shared" si="9"/>
        <v>0</v>
      </c>
    </row>
    <row r="34" spans="1:31" x14ac:dyDescent="0.3">
      <c r="A34">
        <f t="shared" si="10"/>
        <v>0</v>
      </c>
      <c r="B34">
        <v>4</v>
      </c>
      <c r="C34" s="42">
        <v>28</v>
      </c>
      <c r="D34" t="s">
        <v>32</v>
      </c>
      <c r="E34" s="34">
        <v>304287</v>
      </c>
      <c r="F34">
        <v>4</v>
      </c>
      <c r="G34" s="35">
        <f t="shared" si="0"/>
        <v>76071.75</v>
      </c>
      <c r="H34" s="36">
        <f t="shared" si="11"/>
        <v>1.4095366949876016</v>
      </c>
      <c r="I34" s="34">
        <v>154385</v>
      </c>
      <c r="J34" s="148">
        <f t="shared" si="12"/>
        <v>59.4</v>
      </c>
      <c r="K34" s="56">
        <v>3</v>
      </c>
      <c r="L34" s="56">
        <f t="shared" si="1"/>
        <v>4.2286100849628045</v>
      </c>
      <c r="M34" s="34">
        <v>61579</v>
      </c>
      <c r="N34" s="148">
        <f t="shared" si="13"/>
        <v>23.7</v>
      </c>
      <c r="O34" s="50">
        <v>1</v>
      </c>
      <c r="P34" s="50">
        <f t="shared" si="2"/>
        <v>1.4095366949876016</v>
      </c>
      <c r="Q34" s="34">
        <v>30966</v>
      </c>
      <c r="R34" s="148">
        <f t="shared" si="14"/>
        <v>11.9</v>
      </c>
      <c r="S34" s="61"/>
      <c r="T34" s="61">
        <f t="shared" si="3"/>
        <v>0</v>
      </c>
      <c r="U34" s="34">
        <v>0</v>
      </c>
      <c r="V34" s="148">
        <f t="shared" si="15"/>
        <v>0</v>
      </c>
      <c r="W34" s="49"/>
      <c r="X34" s="49">
        <f t="shared" si="4"/>
        <v>0</v>
      </c>
      <c r="Y34" s="34">
        <v>13061</v>
      </c>
      <c r="Z34" s="148">
        <f t="shared" si="16"/>
        <v>5</v>
      </c>
      <c r="AA34" s="35">
        <f t="shared" si="5"/>
        <v>259991</v>
      </c>
      <c r="AB34" s="34">
        <f t="shared" si="6"/>
        <v>4</v>
      </c>
      <c r="AC34" s="34">
        <f t="shared" si="7"/>
        <v>5.6381467799504064</v>
      </c>
      <c r="AD34" s="36">
        <f t="shared" si="8"/>
        <v>100</v>
      </c>
      <c r="AE34" s="35">
        <f t="shared" si="9"/>
        <v>0</v>
      </c>
    </row>
    <row r="35" spans="1:31" x14ac:dyDescent="0.3">
      <c r="A35">
        <f t="shared" si="10"/>
        <v>0</v>
      </c>
      <c r="B35">
        <v>2</v>
      </c>
      <c r="C35" s="48">
        <v>29</v>
      </c>
      <c r="D35" s="32" t="s">
        <v>33</v>
      </c>
      <c r="E35" s="37">
        <v>90408</v>
      </c>
      <c r="F35" s="32">
        <v>2</v>
      </c>
      <c r="G35" s="40">
        <f t="shared" si="0"/>
        <v>45204</v>
      </c>
      <c r="H35" s="46">
        <f t="shared" si="11"/>
        <v>2.3720450198416749</v>
      </c>
      <c r="I35" s="34">
        <v>45203</v>
      </c>
      <c r="J35" s="148">
        <f t="shared" si="12"/>
        <v>65</v>
      </c>
      <c r="K35" s="56">
        <v>2</v>
      </c>
      <c r="L35" s="56">
        <f t="shared" si="1"/>
        <v>4.7440900396833499</v>
      </c>
      <c r="M35" s="34">
        <v>5401</v>
      </c>
      <c r="N35" s="148">
        <f t="shared" si="13"/>
        <v>7.8</v>
      </c>
      <c r="O35" s="50"/>
      <c r="P35" s="50">
        <f t="shared" si="2"/>
        <v>0</v>
      </c>
      <c r="Q35" s="34">
        <v>15004</v>
      </c>
      <c r="R35" s="148">
        <f t="shared" si="14"/>
        <v>21.6</v>
      </c>
      <c r="S35" s="61"/>
      <c r="T35" s="61">
        <f t="shared" si="3"/>
        <v>0</v>
      </c>
      <c r="U35" s="34">
        <v>30</v>
      </c>
      <c r="V35" s="148">
        <f t="shared" si="15"/>
        <v>0</v>
      </c>
      <c r="W35" s="49"/>
      <c r="X35" s="49">
        <f t="shared" si="4"/>
        <v>0</v>
      </c>
      <c r="Y35" s="34">
        <v>3886</v>
      </c>
      <c r="Z35" s="148">
        <f t="shared" si="16"/>
        <v>5.6</v>
      </c>
      <c r="AA35" s="35">
        <f t="shared" si="5"/>
        <v>69524</v>
      </c>
      <c r="AB35" s="34">
        <f t="shared" si="6"/>
        <v>2</v>
      </c>
      <c r="AC35" s="34">
        <f t="shared" si="7"/>
        <v>4.7440900396833499</v>
      </c>
      <c r="AD35" s="36">
        <f t="shared" si="8"/>
        <v>100</v>
      </c>
      <c r="AE35" s="35">
        <f t="shared" si="9"/>
        <v>0</v>
      </c>
    </row>
    <row r="36" spans="1:31" x14ac:dyDescent="0.3">
      <c r="A36">
        <f t="shared" si="10"/>
        <v>0</v>
      </c>
      <c r="B36">
        <v>3</v>
      </c>
      <c r="C36" s="48">
        <v>30</v>
      </c>
      <c r="D36" s="32" t="s">
        <v>34</v>
      </c>
      <c r="E36" s="37">
        <v>122518</v>
      </c>
      <c r="F36" s="32">
        <v>3</v>
      </c>
      <c r="G36" s="40">
        <f t="shared" si="0"/>
        <v>40839.333333333336</v>
      </c>
      <c r="H36" s="46">
        <f t="shared" si="11"/>
        <v>2.6255551774495927</v>
      </c>
      <c r="I36" s="34">
        <v>19537</v>
      </c>
      <c r="J36" s="148">
        <f t="shared" si="12"/>
        <v>16.5</v>
      </c>
      <c r="K36" s="56"/>
      <c r="L36" s="56">
        <f t="shared" si="1"/>
        <v>0</v>
      </c>
      <c r="M36" s="34">
        <v>1068</v>
      </c>
      <c r="N36" s="148">
        <f t="shared" si="13"/>
        <v>0.9</v>
      </c>
      <c r="O36" s="50"/>
      <c r="P36" s="50">
        <f t="shared" si="2"/>
        <v>0</v>
      </c>
      <c r="Q36" s="34">
        <v>1226</v>
      </c>
      <c r="R36" s="148">
        <f t="shared" si="14"/>
        <v>1</v>
      </c>
      <c r="S36" s="61"/>
      <c r="T36" s="61">
        <f t="shared" si="3"/>
        <v>0</v>
      </c>
      <c r="U36" s="34">
        <v>94660</v>
      </c>
      <c r="V36" s="148">
        <f t="shared" si="15"/>
        <v>79.8</v>
      </c>
      <c r="W36" s="137">
        <v>3</v>
      </c>
      <c r="X36" s="49">
        <f t="shared" si="4"/>
        <v>7.8766655323487775</v>
      </c>
      <c r="Y36" s="34">
        <v>2102</v>
      </c>
      <c r="Z36" s="148">
        <f t="shared" si="16"/>
        <v>1.8</v>
      </c>
      <c r="AA36" s="35">
        <f t="shared" si="5"/>
        <v>118593</v>
      </c>
      <c r="AB36" s="34">
        <f t="shared" si="6"/>
        <v>3</v>
      </c>
      <c r="AC36" s="34">
        <f t="shared" si="7"/>
        <v>7.8766655323487775</v>
      </c>
      <c r="AD36" s="36">
        <f t="shared" si="8"/>
        <v>99.999999999999986</v>
      </c>
      <c r="AE36" s="35">
        <f t="shared" si="9"/>
        <v>0</v>
      </c>
    </row>
    <row r="37" spans="1:31" x14ac:dyDescent="0.3">
      <c r="A37">
        <f t="shared" si="10"/>
        <v>0</v>
      </c>
      <c r="B37">
        <v>10</v>
      </c>
      <c r="C37" s="42">
        <v>31</v>
      </c>
      <c r="D37" t="s">
        <v>35</v>
      </c>
      <c r="E37" s="34">
        <v>895468</v>
      </c>
      <c r="F37">
        <v>10</v>
      </c>
      <c r="G37" s="35">
        <f t="shared" si="0"/>
        <v>89546.8</v>
      </c>
      <c r="H37" s="36">
        <f t="shared" si="11"/>
        <v>1.1974288648720341</v>
      </c>
      <c r="I37" s="34">
        <v>353616</v>
      </c>
      <c r="J37" s="148">
        <f t="shared" si="12"/>
        <v>44.4</v>
      </c>
      <c r="K37" s="56">
        <v>5</v>
      </c>
      <c r="L37" s="56">
        <f t="shared" si="1"/>
        <v>5.9871443243601705</v>
      </c>
      <c r="M37" s="34">
        <v>306498</v>
      </c>
      <c r="N37" s="148">
        <f t="shared" si="13"/>
        <v>38.5</v>
      </c>
      <c r="O37" s="50">
        <v>4</v>
      </c>
      <c r="P37" s="50">
        <f t="shared" si="2"/>
        <v>4.7897154594881366</v>
      </c>
      <c r="Q37" s="34">
        <v>100499</v>
      </c>
      <c r="R37" s="148">
        <f t="shared" si="14"/>
        <v>12.6</v>
      </c>
      <c r="S37" s="61">
        <v>1</v>
      </c>
      <c r="T37" s="61">
        <f t="shared" si="3"/>
        <v>1.1974288648720341</v>
      </c>
      <c r="U37" s="34">
        <v>11808</v>
      </c>
      <c r="V37" s="148">
        <f t="shared" si="15"/>
        <v>1.5</v>
      </c>
      <c r="W37" s="49"/>
      <c r="X37" s="49">
        <f t="shared" si="4"/>
        <v>0</v>
      </c>
      <c r="Y37" s="34">
        <v>23211</v>
      </c>
      <c r="Z37" s="148">
        <f t="shared" si="16"/>
        <v>2.9</v>
      </c>
      <c r="AA37" s="35">
        <f t="shared" si="5"/>
        <v>795632</v>
      </c>
      <c r="AB37" s="34">
        <f t="shared" si="6"/>
        <v>10</v>
      </c>
      <c r="AC37" s="34">
        <f t="shared" si="7"/>
        <v>11.974288648720341</v>
      </c>
      <c r="AD37" s="36">
        <f t="shared" si="8"/>
        <v>99.9</v>
      </c>
      <c r="AE37" s="35">
        <f t="shared" si="9"/>
        <v>0</v>
      </c>
    </row>
    <row r="38" spans="1:31" x14ac:dyDescent="0.3">
      <c r="A38">
        <f t="shared" si="10"/>
        <v>0</v>
      </c>
      <c r="B38">
        <v>4</v>
      </c>
      <c r="C38" s="42">
        <v>32</v>
      </c>
      <c r="D38" t="s">
        <v>37</v>
      </c>
      <c r="E38" s="34">
        <v>295691</v>
      </c>
      <c r="F38">
        <v>4</v>
      </c>
      <c r="G38" s="35">
        <f t="shared" si="0"/>
        <v>73922.75</v>
      </c>
      <c r="H38" s="36">
        <f t="shared" si="11"/>
        <v>1.4505131786482928</v>
      </c>
      <c r="I38" s="34">
        <v>135435</v>
      </c>
      <c r="J38" s="148">
        <f t="shared" si="12"/>
        <v>52.9</v>
      </c>
      <c r="K38" s="56">
        <v>2</v>
      </c>
      <c r="L38" s="56">
        <f t="shared" si="1"/>
        <v>2.9010263572965855</v>
      </c>
      <c r="M38" s="34">
        <v>55594</v>
      </c>
      <c r="N38" s="148">
        <f t="shared" si="13"/>
        <v>21.7</v>
      </c>
      <c r="O38" s="50">
        <v>1</v>
      </c>
      <c r="P38" s="50">
        <f t="shared" si="2"/>
        <v>1.4505131786482928</v>
      </c>
      <c r="Q38" s="34">
        <v>48412</v>
      </c>
      <c r="R38" s="148">
        <f t="shared" si="14"/>
        <v>18.899999999999999</v>
      </c>
      <c r="S38" s="61">
        <v>1</v>
      </c>
      <c r="T38" s="61">
        <f t="shared" si="3"/>
        <v>1.4505131786482928</v>
      </c>
      <c r="U38" s="34">
        <v>966</v>
      </c>
      <c r="V38" s="148">
        <f t="shared" si="15"/>
        <v>0.4</v>
      </c>
      <c r="W38" s="49"/>
      <c r="X38" s="49">
        <f t="shared" si="4"/>
        <v>0</v>
      </c>
      <c r="Y38" s="34">
        <v>15600</v>
      </c>
      <c r="Z38" s="148">
        <f t="shared" si="16"/>
        <v>6.1</v>
      </c>
      <c r="AA38" s="35">
        <f t="shared" si="5"/>
        <v>256007</v>
      </c>
      <c r="AB38" s="34">
        <f t="shared" si="6"/>
        <v>4</v>
      </c>
      <c r="AC38" s="34">
        <f t="shared" si="7"/>
        <v>5.8020527145931711</v>
      </c>
      <c r="AD38" s="36">
        <f t="shared" si="8"/>
        <v>100</v>
      </c>
      <c r="AE38" s="35">
        <f t="shared" si="9"/>
        <v>0</v>
      </c>
    </row>
    <row r="39" spans="1:31" x14ac:dyDescent="0.3">
      <c r="A39">
        <f t="shared" si="10"/>
        <v>0</v>
      </c>
      <c r="B39">
        <v>11</v>
      </c>
      <c r="C39" s="42">
        <v>33</v>
      </c>
      <c r="D39" t="s">
        <v>56</v>
      </c>
      <c r="E39" s="34">
        <v>1085276</v>
      </c>
      <c r="F39">
        <v>11</v>
      </c>
      <c r="G39" s="35">
        <f t="shared" ref="G39:G70" si="17">E39/F39</f>
        <v>98661.454545454544</v>
      </c>
      <c r="H39" s="36">
        <f t="shared" si="11"/>
        <v>1.0868066315353457</v>
      </c>
      <c r="I39" s="34">
        <v>311050</v>
      </c>
      <c r="J39" s="148">
        <f t="shared" si="12"/>
        <v>32</v>
      </c>
      <c r="K39" s="56">
        <v>4</v>
      </c>
      <c r="L39" s="56">
        <f t="shared" ref="L39:L70" si="18">K39*H39</f>
        <v>4.3472265261413829</v>
      </c>
      <c r="M39" s="34">
        <v>310714</v>
      </c>
      <c r="N39" s="148">
        <f t="shared" si="13"/>
        <v>32</v>
      </c>
      <c r="O39" s="50">
        <v>4</v>
      </c>
      <c r="P39" s="50">
        <f t="shared" ref="P39:P70" si="19">O39*H39</f>
        <v>4.3472265261413829</v>
      </c>
      <c r="Q39" s="34">
        <v>224477</v>
      </c>
      <c r="R39" s="148">
        <f t="shared" si="14"/>
        <v>23.1</v>
      </c>
      <c r="S39" s="61">
        <v>2</v>
      </c>
      <c r="T39" s="61">
        <f t="shared" ref="T39:T70" si="20">S39*H39</f>
        <v>2.1736132630706915</v>
      </c>
      <c r="U39" s="34">
        <v>93876</v>
      </c>
      <c r="V39" s="148">
        <f t="shared" si="15"/>
        <v>9.6999999999999993</v>
      </c>
      <c r="W39" s="49">
        <v>1</v>
      </c>
      <c r="X39" s="49">
        <f t="shared" ref="X39:X70" si="21">W39*H39</f>
        <v>1.0868066315353457</v>
      </c>
      <c r="Y39" s="34">
        <v>31929</v>
      </c>
      <c r="Z39" s="148">
        <f t="shared" si="16"/>
        <v>3.3</v>
      </c>
      <c r="AA39" s="35">
        <f t="shared" ref="AA39:AA70" si="22">I39+M39+Q39+U39+Y39</f>
        <v>972046</v>
      </c>
      <c r="AB39" s="34">
        <f t="shared" ref="AB39:AB70" si="23">K39+O39+S39+W39</f>
        <v>11</v>
      </c>
      <c r="AC39" s="34">
        <f t="shared" ref="AC39:AC70" si="24">AB39*H39</f>
        <v>11.954872946888804</v>
      </c>
      <c r="AD39" s="36">
        <f t="shared" ref="AD39:AD70" si="25">J39+N39+R39+V39+Z39</f>
        <v>100.1</v>
      </c>
      <c r="AE39" s="35">
        <f t="shared" ref="AE39:AE70" si="26">F39-AB39</f>
        <v>0</v>
      </c>
    </row>
    <row r="40" spans="1:31" x14ac:dyDescent="0.3">
      <c r="A40">
        <f t="shared" si="10"/>
        <v>3</v>
      </c>
      <c r="B40">
        <v>88</v>
      </c>
      <c r="C40" s="42">
        <v>34</v>
      </c>
      <c r="D40" t="s">
        <v>38</v>
      </c>
      <c r="E40" s="34">
        <v>8794284</v>
      </c>
      <c r="F40">
        <v>85</v>
      </c>
      <c r="G40" s="35">
        <f t="shared" si="17"/>
        <v>103462.16470588236</v>
      </c>
      <c r="H40" s="36">
        <f t="shared" si="11"/>
        <v>1.0363781135040058</v>
      </c>
      <c r="I40" s="34">
        <v>3931210</v>
      </c>
      <c r="J40" s="148">
        <f t="shared" si="12"/>
        <v>49.4</v>
      </c>
      <c r="K40" s="56">
        <v>46</v>
      </c>
      <c r="L40" s="56">
        <f t="shared" si="18"/>
        <v>47.673393221184263</v>
      </c>
      <c r="M40" s="34">
        <v>2492910</v>
      </c>
      <c r="N40" s="148">
        <f t="shared" si="13"/>
        <v>31.3</v>
      </c>
      <c r="O40" s="50">
        <v>29</v>
      </c>
      <c r="P40" s="50">
        <f t="shared" si="19"/>
        <v>30.054965291616167</v>
      </c>
      <c r="Q40" s="34">
        <v>747666</v>
      </c>
      <c r="R40" s="148">
        <f t="shared" si="14"/>
        <v>9.4</v>
      </c>
      <c r="S40" s="61">
        <v>7</v>
      </c>
      <c r="T40" s="61">
        <f t="shared" si="20"/>
        <v>7.2546467945280408</v>
      </c>
      <c r="U40" s="34">
        <v>425417</v>
      </c>
      <c r="V40" s="148">
        <f t="shared" si="15"/>
        <v>5.3</v>
      </c>
      <c r="W40" s="49">
        <v>3</v>
      </c>
      <c r="X40" s="49">
        <f t="shared" si="21"/>
        <v>3.1091343405120173</v>
      </c>
      <c r="Y40" s="34">
        <v>363704</v>
      </c>
      <c r="Z40" s="148">
        <f t="shared" si="16"/>
        <v>4.5999999999999996</v>
      </c>
      <c r="AA40" s="35">
        <f t="shared" si="22"/>
        <v>7960907</v>
      </c>
      <c r="AB40" s="34">
        <f t="shared" si="23"/>
        <v>85</v>
      </c>
      <c r="AC40" s="34">
        <f t="shared" si="24"/>
        <v>88.092139647840497</v>
      </c>
      <c r="AD40" s="36">
        <f t="shared" si="25"/>
        <v>100</v>
      </c>
      <c r="AE40" s="35">
        <f t="shared" si="26"/>
        <v>0</v>
      </c>
    </row>
    <row r="41" spans="1:31" x14ac:dyDescent="0.3">
      <c r="A41">
        <f t="shared" si="10"/>
        <v>0</v>
      </c>
      <c r="B41">
        <v>26</v>
      </c>
      <c r="C41" s="48">
        <v>35</v>
      </c>
      <c r="D41" s="32" t="s">
        <v>39</v>
      </c>
      <c r="E41" s="37">
        <v>2787874</v>
      </c>
      <c r="F41" s="32">
        <v>26</v>
      </c>
      <c r="G41" s="40">
        <f t="shared" si="17"/>
        <v>107225.92307692308</v>
      </c>
      <c r="H41" s="46">
        <f t="shared" si="11"/>
        <v>1</v>
      </c>
      <c r="I41" s="34">
        <v>924281</v>
      </c>
      <c r="J41" s="148">
        <f t="shared" si="12"/>
        <v>36.799999999999997</v>
      </c>
      <c r="K41" s="56">
        <v>11</v>
      </c>
      <c r="L41" s="56">
        <f t="shared" si="18"/>
        <v>11</v>
      </c>
      <c r="M41" s="34">
        <v>1097886</v>
      </c>
      <c r="N41" s="148">
        <f t="shared" si="13"/>
        <v>43.7</v>
      </c>
      <c r="O41" s="50">
        <v>13</v>
      </c>
      <c r="P41" s="50">
        <f t="shared" si="19"/>
        <v>13</v>
      </c>
      <c r="Q41" s="34">
        <v>283590</v>
      </c>
      <c r="R41" s="148">
        <f t="shared" si="14"/>
        <v>11.3</v>
      </c>
      <c r="S41" s="61">
        <v>2</v>
      </c>
      <c r="T41" s="61">
        <f t="shared" si="20"/>
        <v>2</v>
      </c>
      <c r="U41" s="34">
        <v>120797</v>
      </c>
      <c r="V41" s="148">
        <f t="shared" si="15"/>
        <v>4.8</v>
      </c>
      <c r="W41" s="49"/>
      <c r="X41" s="49">
        <f t="shared" si="21"/>
        <v>0</v>
      </c>
      <c r="Y41" s="34">
        <v>86567</v>
      </c>
      <c r="Z41" s="148">
        <f t="shared" si="16"/>
        <v>3.4</v>
      </c>
      <c r="AA41" s="35">
        <f t="shared" si="22"/>
        <v>2513121</v>
      </c>
      <c r="AB41" s="34">
        <f t="shared" si="23"/>
        <v>26</v>
      </c>
      <c r="AC41" s="34">
        <f t="shared" si="24"/>
        <v>26</v>
      </c>
      <c r="AD41" s="36">
        <f t="shared" si="25"/>
        <v>100</v>
      </c>
      <c r="AE41" s="35">
        <f t="shared" si="26"/>
        <v>0</v>
      </c>
    </row>
    <row r="42" spans="1:31" x14ac:dyDescent="0.3">
      <c r="A42">
        <f t="shared" si="10"/>
        <v>0</v>
      </c>
      <c r="B42">
        <v>3</v>
      </c>
      <c r="C42" s="42">
        <v>36</v>
      </c>
      <c r="D42" t="s">
        <v>43</v>
      </c>
      <c r="E42" s="34">
        <v>184052</v>
      </c>
      <c r="F42">
        <v>3</v>
      </c>
      <c r="G42" s="35">
        <f t="shared" si="17"/>
        <v>61350.666666666664</v>
      </c>
      <c r="H42" s="36">
        <f t="shared" si="11"/>
        <v>1.7477548151107798</v>
      </c>
      <c r="I42" s="34">
        <v>61196</v>
      </c>
      <c r="J42" s="148">
        <f t="shared" si="12"/>
        <v>42.6</v>
      </c>
      <c r="K42" s="56">
        <v>2</v>
      </c>
      <c r="L42" s="56">
        <f t="shared" si="18"/>
        <v>3.4955096302215596</v>
      </c>
      <c r="M42" s="34">
        <v>24009</v>
      </c>
      <c r="N42" s="148">
        <f t="shared" si="13"/>
        <v>16.7</v>
      </c>
      <c r="O42" s="50"/>
      <c r="P42" s="50">
        <f t="shared" si="19"/>
        <v>0</v>
      </c>
      <c r="Q42" s="34">
        <v>24744</v>
      </c>
      <c r="R42" s="148">
        <f t="shared" si="14"/>
        <v>17.2</v>
      </c>
      <c r="S42" s="61"/>
      <c r="T42" s="61">
        <f t="shared" si="20"/>
        <v>0</v>
      </c>
      <c r="U42" s="34">
        <v>27629</v>
      </c>
      <c r="V42" s="148">
        <f t="shared" si="15"/>
        <v>19.2</v>
      </c>
      <c r="W42" s="137">
        <v>1</v>
      </c>
      <c r="X42" s="49">
        <f t="shared" si="21"/>
        <v>1.7477548151107798</v>
      </c>
      <c r="Y42" s="34">
        <v>6213</v>
      </c>
      <c r="Z42" s="148">
        <f t="shared" si="16"/>
        <v>4.3</v>
      </c>
      <c r="AA42" s="35">
        <f t="shared" si="22"/>
        <v>143791</v>
      </c>
      <c r="AB42" s="34">
        <f t="shared" si="23"/>
        <v>3</v>
      </c>
      <c r="AC42" s="34">
        <f t="shared" si="24"/>
        <v>5.2432644453323398</v>
      </c>
      <c r="AD42" s="36">
        <f t="shared" si="25"/>
        <v>100</v>
      </c>
      <c r="AE42" s="35">
        <f t="shared" si="26"/>
        <v>0</v>
      </c>
    </row>
    <row r="43" spans="1:31" x14ac:dyDescent="0.3">
      <c r="A43">
        <f t="shared" si="10"/>
        <v>0</v>
      </c>
      <c r="B43">
        <v>3</v>
      </c>
      <c r="C43" s="42">
        <v>37</v>
      </c>
      <c r="D43" t="s">
        <v>44</v>
      </c>
      <c r="E43" s="34">
        <v>268944</v>
      </c>
      <c r="F43">
        <v>3</v>
      </c>
      <c r="G43" s="35">
        <f t="shared" si="17"/>
        <v>89648</v>
      </c>
      <c r="H43" s="36">
        <f t="shared" si="11"/>
        <v>1.196077135875012</v>
      </c>
      <c r="I43" s="34">
        <v>130136</v>
      </c>
      <c r="J43" s="148">
        <f t="shared" si="12"/>
        <v>55.8</v>
      </c>
      <c r="K43" s="56">
        <v>2</v>
      </c>
      <c r="L43" s="56">
        <f t="shared" si="18"/>
        <v>2.3921542717500239</v>
      </c>
      <c r="M43" s="34">
        <v>34168</v>
      </c>
      <c r="N43" s="148">
        <f t="shared" si="13"/>
        <v>14.7</v>
      </c>
      <c r="O43" s="50"/>
      <c r="P43" s="50">
        <f t="shared" si="19"/>
        <v>0</v>
      </c>
      <c r="Q43" s="34">
        <v>53747</v>
      </c>
      <c r="R43" s="148">
        <f t="shared" si="14"/>
        <v>23.1</v>
      </c>
      <c r="S43" s="61">
        <v>1</v>
      </c>
      <c r="T43" s="61">
        <f t="shared" si="20"/>
        <v>1.196077135875012</v>
      </c>
      <c r="U43" s="34">
        <v>0</v>
      </c>
      <c r="V43" s="148">
        <f t="shared" si="15"/>
        <v>0</v>
      </c>
      <c r="W43" s="49"/>
      <c r="X43" s="49">
        <f t="shared" si="21"/>
        <v>0</v>
      </c>
      <c r="Y43" s="34">
        <v>15053</v>
      </c>
      <c r="Z43" s="148">
        <f t="shared" si="16"/>
        <v>6.5</v>
      </c>
      <c r="AA43" s="35">
        <f t="shared" si="22"/>
        <v>233104</v>
      </c>
      <c r="AB43" s="34">
        <f t="shared" si="23"/>
        <v>3</v>
      </c>
      <c r="AC43" s="34">
        <f t="shared" si="24"/>
        <v>3.5882314076250359</v>
      </c>
      <c r="AD43" s="36">
        <f t="shared" si="25"/>
        <v>100.1</v>
      </c>
      <c r="AE43" s="35">
        <f t="shared" si="26"/>
        <v>0</v>
      </c>
    </row>
    <row r="44" spans="1:31" x14ac:dyDescent="0.3">
      <c r="A44">
        <f t="shared" si="10"/>
        <v>0</v>
      </c>
      <c r="B44">
        <v>9</v>
      </c>
      <c r="C44" s="42">
        <v>38</v>
      </c>
      <c r="D44" t="s">
        <v>45</v>
      </c>
      <c r="E44" s="34">
        <v>781769</v>
      </c>
      <c r="F44">
        <v>9</v>
      </c>
      <c r="G44" s="35">
        <f t="shared" si="17"/>
        <v>86863.222222222219</v>
      </c>
      <c r="H44" s="36">
        <f t="shared" si="11"/>
        <v>1.2344225822363226</v>
      </c>
      <c r="I44" s="34">
        <v>478357</v>
      </c>
      <c r="J44" s="148">
        <f t="shared" si="12"/>
        <v>64.900000000000006</v>
      </c>
      <c r="K44" s="56">
        <v>7</v>
      </c>
      <c r="L44" s="56">
        <f t="shared" si="18"/>
        <v>8.6409580756542574</v>
      </c>
      <c r="M44" s="34">
        <v>89493</v>
      </c>
      <c r="N44" s="148">
        <f t="shared" si="13"/>
        <v>12.1</v>
      </c>
      <c r="O44" s="50">
        <v>1</v>
      </c>
      <c r="P44" s="50">
        <f t="shared" si="19"/>
        <v>1.2344225822363226</v>
      </c>
      <c r="Q44" s="34">
        <v>132988</v>
      </c>
      <c r="R44" s="148">
        <f t="shared" si="14"/>
        <v>18</v>
      </c>
      <c r="S44" s="61">
        <v>1</v>
      </c>
      <c r="T44" s="61">
        <f t="shared" si="20"/>
        <v>1.2344225822363226</v>
      </c>
      <c r="U44" s="34">
        <v>261</v>
      </c>
      <c r="V44" s="148">
        <f t="shared" si="15"/>
        <v>0</v>
      </c>
      <c r="W44" s="49"/>
      <c r="X44" s="49">
        <f t="shared" si="21"/>
        <v>0</v>
      </c>
      <c r="Y44" s="34">
        <v>35953</v>
      </c>
      <c r="Z44" s="148">
        <f t="shared" si="16"/>
        <v>4.9000000000000004</v>
      </c>
      <c r="AA44" s="35">
        <f t="shared" si="22"/>
        <v>737052</v>
      </c>
      <c r="AB44" s="34">
        <f t="shared" si="23"/>
        <v>9</v>
      </c>
      <c r="AC44" s="34">
        <f t="shared" si="24"/>
        <v>11.109803240126904</v>
      </c>
      <c r="AD44" s="36">
        <f t="shared" si="25"/>
        <v>99.9</v>
      </c>
      <c r="AE44" s="35">
        <f t="shared" si="26"/>
        <v>0</v>
      </c>
    </row>
    <row r="45" spans="1:31" x14ac:dyDescent="0.3">
      <c r="A45">
        <f t="shared" si="10"/>
        <v>0</v>
      </c>
      <c r="B45">
        <v>3</v>
      </c>
      <c r="C45" s="42">
        <v>39</v>
      </c>
      <c r="D45" t="s">
        <v>47</v>
      </c>
      <c r="E45" s="34">
        <v>249850</v>
      </c>
      <c r="F45">
        <v>3</v>
      </c>
      <c r="G45" s="35">
        <f t="shared" si="17"/>
        <v>83283.333333333328</v>
      </c>
      <c r="H45" s="36">
        <f t="shared" si="11"/>
        <v>1.2874835670633149</v>
      </c>
      <c r="I45" s="34">
        <v>62445</v>
      </c>
      <c r="J45" s="148">
        <f t="shared" si="12"/>
        <v>27.4</v>
      </c>
      <c r="K45" s="56">
        <v>1</v>
      </c>
      <c r="L45" s="56">
        <f t="shared" si="18"/>
        <v>1.2874835670633149</v>
      </c>
      <c r="M45" s="34">
        <v>119598</v>
      </c>
      <c r="N45" s="148">
        <f t="shared" si="13"/>
        <v>52.5</v>
      </c>
      <c r="O45" s="50">
        <v>2</v>
      </c>
      <c r="P45" s="50">
        <f t="shared" si="19"/>
        <v>2.5749671341266298</v>
      </c>
      <c r="Q45" s="34">
        <v>37638</v>
      </c>
      <c r="R45" s="148">
        <f t="shared" si="14"/>
        <v>16.5</v>
      </c>
      <c r="S45" s="61"/>
      <c r="T45" s="61">
        <f t="shared" si="20"/>
        <v>0</v>
      </c>
      <c r="U45" s="34">
        <v>368</v>
      </c>
      <c r="V45" s="148">
        <f t="shared" si="15"/>
        <v>0.2</v>
      </c>
      <c r="W45" s="49"/>
      <c r="X45" s="49">
        <f t="shared" si="21"/>
        <v>0</v>
      </c>
      <c r="Y45" s="34">
        <v>7624</v>
      </c>
      <c r="Z45" s="148">
        <f t="shared" si="16"/>
        <v>3.3</v>
      </c>
      <c r="AA45" s="35">
        <f t="shared" si="22"/>
        <v>227673</v>
      </c>
      <c r="AB45" s="34">
        <f t="shared" si="23"/>
        <v>3</v>
      </c>
      <c r="AC45" s="34">
        <f t="shared" si="24"/>
        <v>3.8624507011899447</v>
      </c>
      <c r="AD45" s="36">
        <f t="shared" si="25"/>
        <v>99.9</v>
      </c>
      <c r="AE45" s="35">
        <f t="shared" si="26"/>
        <v>0</v>
      </c>
    </row>
    <row r="46" spans="1:31" x14ac:dyDescent="0.3">
      <c r="A46">
        <f t="shared" si="10"/>
        <v>0</v>
      </c>
      <c r="B46">
        <v>2</v>
      </c>
      <c r="C46" s="42">
        <v>40</v>
      </c>
      <c r="D46" t="s">
        <v>48</v>
      </c>
      <c r="E46" s="34">
        <v>156153</v>
      </c>
      <c r="F46">
        <v>2</v>
      </c>
      <c r="G46" s="35">
        <f t="shared" si="17"/>
        <v>78076.5</v>
      </c>
      <c r="H46" s="36">
        <f t="shared" si="11"/>
        <v>1.3733443875804254</v>
      </c>
      <c r="I46" s="34">
        <v>65680</v>
      </c>
      <c r="J46" s="148">
        <f t="shared" si="12"/>
        <v>50.2</v>
      </c>
      <c r="K46" s="56">
        <v>2</v>
      </c>
      <c r="L46" s="56">
        <f t="shared" si="18"/>
        <v>2.7466887751608509</v>
      </c>
      <c r="M46" s="34">
        <v>29534</v>
      </c>
      <c r="N46" s="148">
        <f t="shared" si="13"/>
        <v>22.6</v>
      </c>
      <c r="O46" s="50"/>
      <c r="P46" s="50">
        <f t="shared" si="19"/>
        <v>0</v>
      </c>
      <c r="Q46" s="34">
        <v>28729</v>
      </c>
      <c r="R46" s="148">
        <f t="shared" si="14"/>
        <v>22</v>
      </c>
      <c r="S46" s="61"/>
      <c r="T46" s="61">
        <f t="shared" si="20"/>
        <v>0</v>
      </c>
      <c r="U46" s="34">
        <v>1813</v>
      </c>
      <c r="V46" s="148">
        <f t="shared" si="15"/>
        <v>1.4</v>
      </c>
      <c r="W46" s="49"/>
      <c r="X46" s="49">
        <f t="shared" si="21"/>
        <v>0</v>
      </c>
      <c r="Y46" s="34">
        <v>4989</v>
      </c>
      <c r="Z46" s="148">
        <f t="shared" si="16"/>
        <v>3.8</v>
      </c>
      <c r="AA46" s="35">
        <f t="shared" si="22"/>
        <v>130745</v>
      </c>
      <c r="AB46" s="34">
        <f t="shared" si="23"/>
        <v>2</v>
      </c>
      <c r="AC46" s="34">
        <f t="shared" si="24"/>
        <v>2.7466887751608509</v>
      </c>
      <c r="AD46" s="36">
        <f t="shared" si="25"/>
        <v>100.00000000000001</v>
      </c>
      <c r="AE46" s="35">
        <f t="shared" si="26"/>
        <v>0</v>
      </c>
    </row>
    <row r="47" spans="1:31" x14ac:dyDescent="0.3">
      <c r="A47">
        <f t="shared" si="10"/>
        <v>0</v>
      </c>
      <c r="B47">
        <v>11</v>
      </c>
      <c r="C47" s="42">
        <v>41</v>
      </c>
      <c r="D47" t="s">
        <v>50</v>
      </c>
      <c r="E47" s="34">
        <v>1024011</v>
      </c>
      <c r="F47">
        <v>11</v>
      </c>
      <c r="G47" s="35">
        <f t="shared" si="17"/>
        <v>93091.909090909088</v>
      </c>
      <c r="H47" s="36">
        <f t="shared" si="11"/>
        <v>1.1518285973941236</v>
      </c>
      <c r="I47" s="34">
        <v>504535</v>
      </c>
      <c r="J47" s="148">
        <f t="shared" si="12"/>
        <v>52.7</v>
      </c>
      <c r="K47" s="56">
        <v>7</v>
      </c>
      <c r="L47" s="56">
        <f t="shared" si="18"/>
        <v>8.062800181758865</v>
      </c>
      <c r="M47" s="34">
        <v>235770</v>
      </c>
      <c r="N47" s="148">
        <f t="shared" si="13"/>
        <v>24.6</v>
      </c>
      <c r="O47" s="50">
        <v>3</v>
      </c>
      <c r="P47" s="50">
        <f t="shared" si="19"/>
        <v>3.4554857921823707</v>
      </c>
      <c r="Q47" s="34">
        <v>114304</v>
      </c>
      <c r="R47" s="148">
        <f t="shared" si="14"/>
        <v>11.9</v>
      </c>
      <c r="S47" s="61">
        <v>1</v>
      </c>
      <c r="T47" s="61">
        <f t="shared" si="20"/>
        <v>1.1518285973941236</v>
      </c>
      <c r="U47" s="34">
        <v>22153</v>
      </c>
      <c r="V47" s="148">
        <f t="shared" si="15"/>
        <v>2.2999999999999998</v>
      </c>
      <c r="W47" s="49"/>
      <c r="X47" s="49">
        <f t="shared" si="21"/>
        <v>0</v>
      </c>
      <c r="Y47" s="34">
        <v>80415</v>
      </c>
      <c r="Z47" s="148">
        <f t="shared" si="16"/>
        <v>8.4</v>
      </c>
      <c r="AA47" s="35">
        <f t="shared" si="22"/>
        <v>957177</v>
      </c>
      <c r="AB47" s="34">
        <f t="shared" si="23"/>
        <v>11</v>
      </c>
      <c r="AC47" s="34">
        <f t="shared" si="24"/>
        <v>12.670114571335359</v>
      </c>
      <c r="AD47" s="36">
        <f t="shared" si="25"/>
        <v>99.90000000000002</v>
      </c>
      <c r="AE47" s="35">
        <f t="shared" si="26"/>
        <v>0</v>
      </c>
    </row>
    <row r="48" spans="1:31" x14ac:dyDescent="0.3">
      <c r="A48">
        <f t="shared" si="10"/>
        <v>0</v>
      </c>
      <c r="B48">
        <v>14</v>
      </c>
      <c r="C48" s="42">
        <v>42</v>
      </c>
      <c r="D48" t="s">
        <v>51</v>
      </c>
      <c r="E48" s="34">
        <v>1312699</v>
      </c>
      <c r="F48">
        <v>14</v>
      </c>
      <c r="G48" s="35">
        <f t="shared" si="17"/>
        <v>93764.21428571429</v>
      </c>
      <c r="H48" s="36">
        <f t="shared" si="11"/>
        <v>1.1435697925243511</v>
      </c>
      <c r="I48" s="34">
        <v>810396</v>
      </c>
      <c r="J48" s="148">
        <f t="shared" si="12"/>
        <v>69.599999999999994</v>
      </c>
      <c r="K48" s="56">
        <v>11</v>
      </c>
      <c r="L48" s="56">
        <f t="shared" si="18"/>
        <v>12.579267717767863</v>
      </c>
      <c r="M48" s="34">
        <v>118935</v>
      </c>
      <c r="N48" s="148">
        <f t="shared" si="13"/>
        <v>10.199999999999999</v>
      </c>
      <c r="O48" s="50">
        <v>1</v>
      </c>
      <c r="P48" s="50">
        <f t="shared" si="19"/>
        <v>1.1435697925243511</v>
      </c>
      <c r="Q48" s="34">
        <v>152633</v>
      </c>
      <c r="R48" s="148">
        <f t="shared" si="14"/>
        <v>13.1</v>
      </c>
      <c r="S48" s="61">
        <v>2</v>
      </c>
      <c r="T48" s="61">
        <f t="shared" si="20"/>
        <v>2.2871395850487022</v>
      </c>
      <c r="U48" s="34">
        <v>15604</v>
      </c>
      <c r="V48" s="148">
        <f t="shared" si="15"/>
        <v>1.3</v>
      </c>
      <c r="W48" s="49"/>
      <c r="X48" s="49">
        <f t="shared" si="21"/>
        <v>0</v>
      </c>
      <c r="Y48" s="34">
        <v>66161</v>
      </c>
      <c r="Z48" s="148">
        <f t="shared" si="16"/>
        <v>5.7</v>
      </c>
      <c r="AA48" s="35">
        <f t="shared" si="22"/>
        <v>1163729</v>
      </c>
      <c r="AB48" s="34">
        <f t="shared" si="23"/>
        <v>14</v>
      </c>
      <c r="AC48" s="34">
        <f t="shared" si="24"/>
        <v>16.009977095340915</v>
      </c>
      <c r="AD48" s="36">
        <f t="shared" si="25"/>
        <v>99.899999999999991</v>
      </c>
      <c r="AE48" s="35">
        <f t="shared" si="26"/>
        <v>0</v>
      </c>
    </row>
    <row r="49" spans="1:31" x14ac:dyDescent="0.3">
      <c r="A49">
        <f t="shared" si="10"/>
        <v>-1</v>
      </c>
      <c r="B49">
        <v>4</v>
      </c>
      <c r="C49" s="42">
        <v>43</v>
      </c>
      <c r="D49" t="s">
        <v>52</v>
      </c>
      <c r="E49" s="34">
        <v>418447</v>
      </c>
      <c r="F49">
        <v>5</v>
      </c>
      <c r="G49" s="35">
        <f t="shared" si="17"/>
        <v>83689.399999999994</v>
      </c>
      <c r="H49" s="36">
        <f t="shared" si="11"/>
        <v>1.2812366091395455</v>
      </c>
      <c r="I49" s="34">
        <v>242125</v>
      </c>
      <c r="J49" s="148">
        <f t="shared" si="12"/>
        <v>64.599999999999994</v>
      </c>
      <c r="K49" s="56">
        <v>4</v>
      </c>
      <c r="L49" s="56">
        <f t="shared" si="18"/>
        <v>5.1249464365581821</v>
      </c>
      <c r="M49" s="34">
        <v>46645</v>
      </c>
      <c r="N49" s="148">
        <f t="shared" si="13"/>
        <v>12.4</v>
      </c>
      <c r="O49" s="50"/>
      <c r="P49" s="50">
        <f t="shared" si="19"/>
        <v>0</v>
      </c>
      <c r="Q49" s="34">
        <v>59334</v>
      </c>
      <c r="R49" s="148">
        <f t="shared" si="14"/>
        <v>15.8</v>
      </c>
      <c r="S49" s="61">
        <v>1</v>
      </c>
      <c r="T49" s="61">
        <f t="shared" si="20"/>
        <v>1.2812366091395455</v>
      </c>
      <c r="U49" s="34">
        <v>0</v>
      </c>
      <c r="V49" s="148">
        <f t="shared" si="15"/>
        <v>0</v>
      </c>
      <c r="W49" s="49"/>
      <c r="X49" s="49">
        <f t="shared" si="21"/>
        <v>0</v>
      </c>
      <c r="Y49" s="34">
        <v>26781</v>
      </c>
      <c r="Z49" s="148">
        <f t="shared" si="16"/>
        <v>7.1</v>
      </c>
      <c r="AA49" s="35">
        <f t="shared" si="22"/>
        <v>374885</v>
      </c>
      <c r="AB49" s="34">
        <f t="shared" si="23"/>
        <v>5</v>
      </c>
      <c r="AC49" s="34">
        <f t="shared" si="24"/>
        <v>6.4061830456977278</v>
      </c>
      <c r="AD49" s="36">
        <f t="shared" si="25"/>
        <v>99.899999999999991</v>
      </c>
      <c r="AE49" s="35">
        <f t="shared" si="26"/>
        <v>0</v>
      </c>
    </row>
    <row r="50" spans="1:31" x14ac:dyDescent="0.3">
      <c r="A50">
        <f t="shared" si="10"/>
        <v>0</v>
      </c>
      <c r="B50">
        <v>6</v>
      </c>
      <c r="C50" s="42">
        <v>44</v>
      </c>
      <c r="D50" t="s">
        <v>53</v>
      </c>
      <c r="E50" s="34">
        <v>488293</v>
      </c>
      <c r="F50">
        <v>6</v>
      </c>
      <c r="G50" s="35">
        <f t="shared" si="17"/>
        <v>81382.166666666672</v>
      </c>
      <c r="H50" s="36">
        <f t="shared" si="11"/>
        <v>1.3175604369948748</v>
      </c>
      <c r="I50" s="34">
        <v>294645</v>
      </c>
      <c r="J50" s="148">
        <f t="shared" si="12"/>
        <v>68</v>
      </c>
      <c r="K50" s="56">
        <v>5</v>
      </c>
      <c r="L50" s="56">
        <f t="shared" si="18"/>
        <v>6.5878021849743735</v>
      </c>
      <c r="M50" s="34">
        <v>85646</v>
      </c>
      <c r="N50" s="148">
        <f t="shared" si="13"/>
        <v>19.8</v>
      </c>
      <c r="O50" s="50">
        <v>1</v>
      </c>
      <c r="P50" s="50">
        <f t="shared" si="19"/>
        <v>1.3175604369948748</v>
      </c>
      <c r="Q50" s="34">
        <v>35293</v>
      </c>
      <c r="R50" s="148">
        <f t="shared" si="14"/>
        <v>8.1</v>
      </c>
      <c r="S50" s="61"/>
      <c r="T50" s="61">
        <f t="shared" si="20"/>
        <v>0</v>
      </c>
      <c r="U50" s="34">
        <v>5474</v>
      </c>
      <c r="V50" s="148">
        <f t="shared" si="15"/>
        <v>1.3</v>
      </c>
      <c r="W50" s="49"/>
      <c r="X50" s="49">
        <f t="shared" si="21"/>
        <v>0</v>
      </c>
      <c r="Y50" s="34">
        <v>12319</v>
      </c>
      <c r="Z50" s="148">
        <f t="shared" si="16"/>
        <v>2.8</v>
      </c>
      <c r="AA50" s="35">
        <f t="shared" si="22"/>
        <v>433377</v>
      </c>
      <c r="AB50" s="34">
        <f t="shared" si="23"/>
        <v>6</v>
      </c>
      <c r="AC50" s="34">
        <f t="shared" si="24"/>
        <v>7.9053626219692488</v>
      </c>
      <c r="AD50" s="36">
        <f t="shared" si="25"/>
        <v>99.999999999999986</v>
      </c>
      <c r="AE50" s="35">
        <f t="shared" si="26"/>
        <v>0</v>
      </c>
    </row>
    <row r="51" spans="1:31" x14ac:dyDescent="0.3">
      <c r="A51">
        <f t="shared" si="10"/>
        <v>-1</v>
      </c>
      <c r="B51">
        <v>9</v>
      </c>
      <c r="C51" s="42">
        <v>45</v>
      </c>
      <c r="D51" t="s">
        <v>54</v>
      </c>
      <c r="E51" s="34">
        <v>947680</v>
      </c>
      <c r="F51">
        <v>10</v>
      </c>
      <c r="G51" s="35">
        <f t="shared" si="17"/>
        <v>94768</v>
      </c>
      <c r="H51" s="36">
        <f t="shared" si="11"/>
        <v>1.1314570643774595</v>
      </c>
      <c r="I51" s="34">
        <v>407234</v>
      </c>
      <c r="J51" s="148">
        <f t="shared" si="12"/>
        <v>47</v>
      </c>
      <c r="K51" s="56">
        <v>5</v>
      </c>
      <c r="L51" s="56">
        <f t="shared" si="18"/>
        <v>5.6572853218872972</v>
      </c>
      <c r="M51" s="34">
        <v>249482</v>
      </c>
      <c r="N51" s="148">
        <f t="shared" si="13"/>
        <v>28.8</v>
      </c>
      <c r="O51" s="50">
        <v>3</v>
      </c>
      <c r="P51" s="50">
        <f t="shared" si="19"/>
        <v>3.3943711931323786</v>
      </c>
      <c r="Q51" s="34">
        <v>146633</v>
      </c>
      <c r="R51" s="148">
        <f t="shared" si="14"/>
        <v>16.899999999999999</v>
      </c>
      <c r="S51" s="61">
        <v>2</v>
      </c>
      <c r="T51" s="61">
        <f t="shared" si="20"/>
        <v>2.262914128754919</v>
      </c>
      <c r="U51" s="34">
        <v>24239</v>
      </c>
      <c r="V51" s="148">
        <f t="shared" si="15"/>
        <v>2.8</v>
      </c>
      <c r="W51" s="49"/>
      <c r="X51" s="49">
        <f t="shared" si="21"/>
        <v>0</v>
      </c>
      <c r="Y51" s="34">
        <v>39637</v>
      </c>
      <c r="Z51" s="148">
        <f t="shared" si="16"/>
        <v>4.5999999999999996</v>
      </c>
      <c r="AA51" s="35">
        <f t="shared" si="22"/>
        <v>867225</v>
      </c>
      <c r="AB51" s="34">
        <f t="shared" si="23"/>
        <v>10</v>
      </c>
      <c r="AC51" s="34">
        <f t="shared" si="24"/>
        <v>11.314570643774594</v>
      </c>
      <c r="AD51" s="36">
        <f t="shared" si="25"/>
        <v>100.09999999999998</v>
      </c>
      <c r="AE51" s="35">
        <f t="shared" si="26"/>
        <v>0</v>
      </c>
    </row>
    <row r="52" spans="1:31" x14ac:dyDescent="0.3">
      <c r="A52">
        <f t="shared" si="10"/>
        <v>0</v>
      </c>
      <c r="B52">
        <v>8</v>
      </c>
      <c r="C52" s="42">
        <v>46</v>
      </c>
      <c r="D52" t="s">
        <v>40</v>
      </c>
      <c r="E52" s="34">
        <v>636076</v>
      </c>
      <c r="F52">
        <v>8</v>
      </c>
      <c r="G52" s="35">
        <f t="shared" si="17"/>
        <v>79509.5</v>
      </c>
      <c r="H52" s="36">
        <f t="shared" si="11"/>
        <v>1.3485925968207959</v>
      </c>
      <c r="I52" s="34">
        <v>391986</v>
      </c>
      <c r="J52" s="148">
        <f t="shared" si="12"/>
        <v>69.599999999999994</v>
      </c>
      <c r="K52" s="56">
        <v>6</v>
      </c>
      <c r="L52" s="56">
        <f t="shared" si="18"/>
        <v>8.0915555809247763</v>
      </c>
      <c r="M52" s="34">
        <v>64584</v>
      </c>
      <c r="N52" s="148">
        <f t="shared" si="13"/>
        <v>11.5</v>
      </c>
      <c r="O52" s="50">
        <v>1</v>
      </c>
      <c r="P52" s="50">
        <f t="shared" si="19"/>
        <v>1.3485925968207959</v>
      </c>
      <c r="Q52" s="34">
        <v>73151</v>
      </c>
      <c r="R52" s="148">
        <f t="shared" si="14"/>
        <v>13</v>
      </c>
      <c r="S52" s="61">
        <v>1</v>
      </c>
      <c r="T52" s="61">
        <f t="shared" si="20"/>
        <v>1.3485925968207959</v>
      </c>
      <c r="U52" s="34">
        <v>3031</v>
      </c>
      <c r="V52" s="148">
        <f t="shared" si="15"/>
        <v>0.5</v>
      </c>
      <c r="W52" s="49"/>
      <c r="X52" s="49">
        <f t="shared" si="21"/>
        <v>0</v>
      </c>
      <c r="Y52" s="34">
        <v>30682</v>
      </c>
      <c r="Z52" s="148">
        <f t="shared" si="16"/>
        <v>5.4</v>
      </c>
      <c r="AA52" s="35">
        <f t="shared" si="22"/>
        <v>563434</v>
      </c>
      <c r="AB52" s="34">
        <f t="shared" si="23"/>
        <v>8</v>
      </c>
      <c r="AC52" s="34">
        <f t="shared" si="24"/>
        <v>10.788740774566367</v>
      </c>
      <c r="AD52" s="36">
        <f t="shared" si="25"/>
        <v>100</v>
      </c>
      <c r="AE52" s="35">
        <f t="shared" si="26"/>
        <v>0</v>
      </c>
    </row>
    <row r="53" spans="1:31" x14ac:dyDescent="0.3">
      <c r="A53">
        <f t="shared" si="10"/>
        <v>0</v>
      </c>
      <c r="B53">
        <v>6</v>
      </c>
      <c r="C53" s="42">
        <v>47</v>
      </c>
      <c r="D53" t="s">
        <v>55</v>
      </c>
      <c r="E53" s="34">
        <v>383016</v>
      </c>
      <c r="F53">
        <v>6</v>
      </c>
      <c r="G53" s="35">
        <f t="shared" si="17"/>
        <v>63836</v>
      </c>
      <c r="H53" s="36">
        <f t="shared" si="11"/>
        <v>1.6797093031662866</v>
      </c>
      <c r="I53" s="34">
        <v>103402</v>
      </c>
      <c r="J53" s="148">
        <f t="shared" si="12"/>
        <v>32.200000000000003</v>
      </c>
      <c r="K53" s="56">
        <v>3</v>
      </c>
      <c r="L53" s="56">
        <f t="shared" si="18"/>
        <v>5.0391279094988599</v>
      </c>
      <c r="M53" s="34">
        <v>11953</v>
      </c>
      <c r="N53" s="148">
        <f t="shared" si="13"/>
        <v>3.7</v>
      </c>
      <c r="O53" s="50"/>
      <c r="P53" s="50">
        <f t="shared" si="19"/>
        <v>0</v>
      </c>
      <c r="Q53" s="34">
        <v>2041</v>
      </c>
      <c r="R53" s="148">
        <f t="shared" si="14"/>
        <v>0.6</v>
      </c>
      <c r="S53" s="61"/>
      <c r="T53" s="61">
        <f t="shared" si="20"/>
        <v>0</v>
      </c>
      <c r="U53" s="34">
        <v>195581</v>
      </c>
      <c r="V53" s="148">
        <f t="shared" si="15"/>
        <v>60.9</v>
      </c>
      <c r="W53" s="137">
        <v>3</v>
      </c>
      <c r="X53" s="49">
        <f t="shared" si="21"/>
        <v>5.0391279094988599</v>
      </c>
      <c r="Y53" s="34">
        <v>8414</v>
      </c>
      <c r="Z53" s="148">
        <f t="shared" si="16"/>
        <v>2.6</v>
      </c>
      <c r="AA53" s="35">
        <f t="shared" si="22"/>
        <v>321391</v>
      </c>
      <c r="AB53" s="34">
        <f t="shared" si="23"/>
        <v>6</v>
      </c>
      <c r="AC53" s="34">
        <f t="shared" si="24"/>
        <v>10.07825581899772</v>
      </c>
      <c r="AD53" s="36">
        <f t="shared" si="25"/>
        <v>100</v>
      </c>
      <c r="AE53" s="35">
        <f t="shared" si="26"/>
        <v>0</v>
      </c>
    </row>
    <row r="54" spans="1:31" x14ac:dyDescent="0.3">
      <c r="A54">
        <f t="shared" si="10"/>
        <v>0</v>
      </c>
      <c r="B54">
        <v>6</v>
      </c>
      <c r="C54" s="42">
        <v>48</v>
      </c>
      <c r="D54" t="s">
        <v>57</v>
      </c>
      <c r="E54" s="34">
        <v>575879</v>
      </c>
      <c r="F54">
        <v>6</v>
      </c>
      <c r="G54" s="35">
        <f t="shared" si="17"/>
        <v>95979.833333333328</v>
      </c>
      <c r="H54" s="36">
        <f t="shared" si="11"/>
        <v>1.1171713822895757</v>
      </c>
      <c r="I54" s="34">
        <v>170223</v>
      </c>
      <c r="J54" s="148">
        <f t="shared" si="12"/>
        <v>32.700000000000003</v>
      </c>
      <c r="K54" s="56">
        <v>2</v>
      </c>
      <c r="L54" s="56">
        <f t="shared" si="18"/>
        <v>2.2343427645791514</v>
      </c>
      <c r="M54" s="34">
        <v>237488</v>
      </c>
      <c r="N54" s="148">
        <f t="shared" si="13"/>
        <v>45.6</v>
      </c>
      <c r="O54" s="50">
        <v>3</v>
      </c>
      <c r="P54" s="50">
        <f t="shared" si="19"/>
        <v>3.3515141468687268</v>
      </c>
      <c r="Q54" s="34">
        <v>84462</v>
      </c>
      <c r="R54" s="148">
        <f t="shared" si="14"/>
        <v>16.2</v>
      </c>
      <c r="S54" s="61">
        <v>1</v>
      </c>
      <c r="T54" s="61">
        <f t="shared" si="20"/>
        <v>1.1171713822895757</v>
      </c>
      <c r="U54" s="34">
        <v>5838</v>
      </c>
      <c r="V54" s="148">
        <f t="shared" si="15"/>
        <v>1.1000000000000001</v>
      </c>
      <c r="W54" s="49"/>
      <c r="X54" s="49">
        <f t="shared" si="21"/>
        <v>0</v>
      </c>
      <c r="Y54" s="34">
        <v>23075</v>
      </c>
      <c r="Z54" s="148">
        <f t="shared" si="16"/>
        <v>4.4000000000000004</v>
      </c>
      <c r="AA54" s="35">
        <f t="shared" si="22"/>
        <v>521086</v>
      </c>
      <c r="AB54" s="34">
        <f t="shared" si="23"/>
        <v>6</v>
      </c>
      <c r="AC54" s="34">
        <f t="shared" si="24"/>
        <v>6.7030282937374537</v>
      </c>
      <c r="AD54" s="36">
        <f t="shared" si="25"/>
        <v>100.00000000000001</v>
      </c>
      <c r="AE54" s="35">
        <f t="shared" si="26"/>
        <v>0</v>
      </c>
    </row>
    <row r="55" spans="1:31" x14ac:dyDescent="0.3">
      <c r="A55">
        <f t="shared" si="10"/>
        <v>-1</v>
      </c>
      <c r="B55">
        <v>3</v>
      </c>
      <c r="C55" s="48">
        <v>49</v>
      </c>
      <c r="D55" s="32" t="s">
        <v>58</v>
      </c>
      <c r="E55" s="37">
        <v>201656</v>
      </c>
      <c r="F55" s="32">
        <v>4</v>
      </c>
      <c r="G55" s="40">
        <f t="shared" si="17"/>
        <v>50414</v>
      </c>
      <c r="H55" s="46">
        <f t="shared" si="11"/>
        <v>2.126907666063456</v>
      </c>
      <c r="I55" s="34">
        <v>73431</v>
      </c>
      <c r="J55" s="148">
        <f t="shared" si="12"/>
        <v>42.8</v>
      </c>
      <c r="K55" s="56">
        <v>2</v>
      </c>
      <c r="L55" s="56">
        <f t="shared" si="18"/>
        <v>4.2538153321269121</v>
      </c>
      <c r="M55" s="34">
        <v>7115</v>
      </c>
      <c r="N55" s="148">
        <f t="shared" si="13"/>
        <v>4.0999999999999996</v>
      </c>
      <c r="O55" s="50"/>
      <c r="P55" s="50">
        <f t="shared" si="19"/>
        <v>0</v>
      </c>
      <c r="Q55" s="34">
        <v>7517</v>
      </c>
      <c r="R55" s="148">
        <f t="shared" si="14"/>
        <v>4.4000000000000004</v>
      </c>
      <c r="S55" s="61"/>
      <c r="T55" s="61">
        <f t="shared" si="20"/>
        <v>0</v>
      </c>
      <c r="U55" s="34">
        <v>75885</v>
      </c>
      <c r="V55" s="148">
        <f t="shared" si="15"/>
        <v>44.3</v>
      </c>
      <c r="W55" s="137">
        <v>2</v>
      </c>
      <c r="X55" s="49">
        <f t="shared" si="21"/>
        <v>4.2538153321269121</v>
      </c>
      <c r="Y55" s="34">
        <v>7498</v>
      </c>
      <c r="Z55" s="148">
        <f t="shared" si="16"/>
        <v>4.4000000000000004</v>
      </c>
      <c r="AA55" s="35">
        <f t="shared" si="22"/>
        <v>171446</v>
      </c>
      <c r="AB55" s="34">
        <f t="shared" si="23"/>
        <v>4</v>
      </c>
      <c r="AC55" s="34">
        <f t="shared" si="24"/>
        <v>8.5076306642538242</v>
      </c>
      <c r="AD55" s="36">
        <f t="shared" si="25"/>
        <v>100</v>
      </c>
      <c r="AE55" s="35">
        <f t="shared" si="26"/>
        <v>0</v>
      </c>
    </row>
    <row r="56" spans="1:31" x14ac:dyDescent="0.3">
      <c r="A56">
        <f t="shared" si="10"/>
        <v>0</v>
      </c>
      <c r="B56">
        <v>3</v>
      </c>
      <c r="C56" s="42">
        <v>50</v>
      </c>
      <c r="D56" t="s">
        <v>59</v>
      </c>
      <c r="E56" s="34">
        <v>195009</v>
      </c>
      <c r="F56">
        <v>3</v>
      </c>
      <c r="G56" s="35">
        <f t="shared" si="17"/>
        <v>65003</v>
      </c>
      <c r="H56" s="36">
        <f t="shared" si="11"/>
        <v>1.6495534525625444</v>
      </c>
      <c r="I56" s="34">
        <v>102384</v>
      </c>
      <c r="J56" s="148">
        <f t="shared" si="12"/>
        <v>60.2</v>
      </c>
      <c r="K56" s="56">
        <v>3</v>
      </c>
      <c r="L56" s="56">
        <f t="shared" si="18"/>
        <v>4.9486603576876327</v>
      </c>
      <c r="M56" s="34">
        <v>27783</v>
      </c>
      <c r="N56" s="148">
        <f t="shared" si="13"/>
        <v>16.3</v>
      </c>
      <c r="O56" s="50"/>
      <c r="P56" s="50">
        <f t="shared" si="19"/>
        <v>0</v>
      </c>
      <c r="Q56" s="34">
        <v>31031</v>
      </c>
      <c r="R56" s="148">
        <f t="shared" si="14"/>
        <v>18.2</v>
      </c>
      <c r="S56" s="61"/>
      <c r="T56" s="61">
        <f t="shared" si="20"/>
        <v>0</v>
      </c>
      <c r="U56" s="34">
        <v>74</v>
      </c>
      <c r="V56" s="148">
        <f t="shared" si="15"/>
        <v>0</v>
      </c>
      <c r="W56" s="49"/>
      <c r="X56" s="49">
        <f t="shared" si="21"/>
        <v>0</v>
      </c>
      <c r="Y56" s="34">
        <v>8829</v>
      </c>
      <c r="Z56" s="148">
        <f t="shared" si="16"/>
        <v>5.2</v>
      </c>
      <c r="AA56" s="35">
        <f t="shared" si="22"/>
        <v>170101</v>
      </c>
      <c r="AB56" s="34">
        <f t="shared" si="23"/>
        <v>3</v>
      </c>
      <c r="AC56" s="34">
        <f t="shared" si="24"/>
        <v>4.9486603576876327</v>
      </c>
      <c r="AD56" s="36">
        <f t="shared" si="25"/>
        <v>99.9</v>
      </c>
      <c r="AE56" s="35">
        <f t="shared" si="26"/>
        <v>0</v>
      </c>
    </row>
    <row r="57" spans="1:31" x14ac:dyDescent="0.3">
      <c r="A57">
        <f t="shared" si="10"/>
        <v>0</v>
      </c>
      <c r="B57">
        <v>3</v>
      </c>
      <c r="C57" s="42">
        <v>51</v>
      </c>
      <c r="D57" t="s">
        <v>60</v>
      </c>
      <c r="E57" s="34">
        <v>219318</v>
      </c>
      <c r="F57">
        <v>3</v>
      </c>
      <c r="G57" s="35">
        <f t="shared" si="17"/>
        <v>73106</v>
      </c>
      <c r="H57" s="36">
        <f t="shared" si="11"/>
        <v>1.4667185056893153</v>
      </c>
      <c r="I57" s="34">
        <v>100380</v>
      </c>
      <c r="J57" s="148">
        <f t="shared" si="12"/>
        <v>54.2</v>
      </c>
      <c r="K57" s="56">
        <v>2</v>
      </c>
      <c r="L57" s="56">
        <f t="shared" si="18"/>
        <v>2.9334370113786306</v>
      </c>
      <c r="M57" s="34">
        <v>39774</v>
      </c>
      <c r="N57" s="148">
        <f t="shared" si="13"/>
        <v>21.5</v>
      </c>
      <c r="O57" s="50">
        <v>1</v>
      </c>
      <c r="P57" s="50">
        <f t="shared" si="19"/>
        <v>1.4667185056893153</v>
      </c>
      <c r="Q57" s="34">
        <v>35369</v>
      </c>
      <c r="R57" s="148">
        <f t="shared" si="14"/>
        <v>19.100000000000001</v>
      </c>
      <c r="S57" s="61"/>
      <c r="T57" s="61">
        <f t="shared" si="20"/>
        <v>0</v>
      </c>
      <c r="U57" s="34">
        <v>174</v>
      </c>
      <c r="V57" s="148">
        <f t="shared" si="15"/>
        <v>0.1</v>
      </c>
      <c r="W57" s="49"/>
      <c r="X57" s="49">
        <f t="shared" si="21"/>
        <v>0</v>
      </c>
      <c r="Y57" s="34">
        <v>9338</v>
      </c>
      <c r="Z57" s="148">
        <f t="shared" si="16"/>
        <v>5</v>
      </c>
      <c r="AA57" s="35">
        <f t="shared" si="22"/>
        <v>185035</v>
      </c>
      <c r="AB57" s="34">
        <f t="shared" si="23"/>
        <v>3</v>
      </c>
      <c r="AC57" s="34">
        <f t="shared" si="24"/>
        <v>4.4001555170679456</v>
      </c>
      <c r="AD57" s="36">
        <f t="shared" si="25"/>
        <v>99.9</v>
      </c>
      <c r="AE57" s="35">
        <f t="shared" si="26"/>
        <v>0</v>
      </c>
    </row>
    <row r="58" spans="1:31" x14ac:dyDescent="0.3">
      <c r="A58">
        <f t="shared" si="10"/>
        <v>-1</v>
      </c>
      <c r="B58">
        <v>5</v>
      </c>
      <c r="C58" s="42">
        <v>52</v>
      </c>
      <c r="D58" t="s">
        <v>61</v>
      </c>
      <c r="E58" s="34">
        <v>503524</v>
      </c>
      <c r="F58">
        <v>6</v>
      </c>
      <c r="G58" s="35">
        <f t="shared" si="17"/>
        <v>83920.666666666672</v>
      </c>
      <c r="H58" s="36">
        <f t="shared" si="11"/>
        <v>1.2777058063995728</v>
      </c>
      <c r="I58" s="34">
        <v>251319</v>
      </c>
      <c r="J58" s="148">
        <f t="shared" si="12"/>
        <v>60.2</v>
      </c>
      <c r="K58" s="56">
        <v>5</v>
      </c>
      <c r="L58" s="56">
        <f t="shared" si="18"/>
        <v>6.388529031997864</v>
      </c>
      <c r="M58" s="34">
        <v>94353</v>
      </c>
      <c r="N58" s="148">
        <f t="shared" si="13"/>
        <v>22.6</v>
      </c>
      <c r="O58" s="50">
        <v>1</v>
      </c>
      <c r="P58" s="50">
        <f t="shared" si="19"/>
        <v>1.2777058063995728</v>
      </c>
      <c r="Q58" s="34">
        <v>48647</v>
      </c>
      <c r="R58" s="148">
        <f t="shared" si="14"/>
        <v>11.7</v>
      </c>
      <c r="S58" s="61"/>
      <c r="T58" s="61">
        <f t="shared" si="20"/>
        <v>0</v>
      </c>
      <c r="U58" s="34">
        <v>3281</v>
      </c>
      <c r="V58" s="148">
        <f t="shared" si="15"/>
        <v>0.8</v>
      </c>
      <c r="W58" s="49"/>
      <c r="X58" s="49">
        <f t="shared" si="21"/>
        <v>0</v>
      </c>
      <c r="Y58" s="34">
        <v>19782</v>
      </c>
      <c r="Z58" s="148">
        <f t="shared" si="16"/>
        <v>4.7</v>
      </c>
      <c r="AA58" s="35">
        <f t="shared" si="22"/>
        <v>417382</v>
      </c>
      <c r="AB58" s="34">
        <f t="shared" si="23"/>
        <v>6</v>
      </c>
      <c r="AC58" s="34">
        <f t="shared" si="24"/>
        <v>7.6662348383974361</v>
      </c>
      <c r="AD58" s="36">
        <f t="shared" si="25"/>
        <v>100.00000000000001</v>
      </c>
      <c r="AE58" s="35">
        <f t="shared" si="26"/>
        <v>0</v>
      </c>
    </row>
    <row r="59" spans="1:31" x14ac:dyDescent="0.3">
      <c r="A59">
        <f t="shared" si="10"/>
        <v>0</v>
      </c>
      <c r="B59">
        <v>3</v>
      </c>
      <c r="C59" s="42">
        <v>53</v>
      </c>
      <c r="D59" t="s">
        <v>63</v>
      </c>
      <c r="E59" s="34">
        <v>227409</v>
      </c>
      <c r="F59">
        <v>3</v>
      </c>
      <c r="G59" s="35">
        <f t="shared" si="17"/>
        <v>75803</v>
      </c>
      <c r="H59" s="36">
        <f t="shared" si="11"/>
        <v>1.4145340300109901</v>
      </c>
      <c r="I59" s="34">
        <v>134549</v>
      </c>
      <c r="J59" s="148">
        <f t="shared" si="12"/>
        <v>68.900000000000006</v>
      </c>
      <c r="K59" s="56">
        <v>3</v>
      </c>
      <c r="L59" s="56">
        <f t="shared" si="18"/>
        <v>4.2436020900329705</v>
      </c>
      <c r="M59" s="34">
        <v>33408</v>
      </c>
      <c r="N59" s="148">
        <f t="shared" si="13"/>
        <v>17.100000000000001</v>
      </c>
      <c r="O59" s="50"/>
      <c r="P59" s="50">
        <f t="shared" si="19"/>
        <v>0</v>
      </c>
      <c r="Q59" s="34">
        <v>14929</v>
      </c>
      <c r="R59" s="148">
        <f t="shared" si="14"/>
        <v>7.6</v>
      </c>
      <c r="S59" s="61"/>
      <c r="T59" s="61">
        <f t="shared" si="20"/>
        <v>0</v>
      </c>
      <c r="U59" s="34">
        <v>679</v>
      </c>
      <c r="V59" s="148">
        <f t="shared" si="15"/>
        <v>0.3</v>
      </c>
      <c r="W59" s="49"/>
      <c r="X59" s="49">
        <f t="shared" si="21"/>
        <v>0</v>
      </c>
      <c r="Y59" s="34">
        <v>11692</v>
      </c>
      <c r="Z59" s="148">
        <f t="shared" si="16"/>
        <v>6</v>
      </c>
      <c r="AA59" s="35">
        <f t="shared" si="22"/>
        <v>195257</v>
      </c>
      <c r="AB59" s="34">
        <f t="shared" si="23"/>
        <v>3</v>
      </c>
      <c r="AC59" s="34">
        <f t="shared" si="24"/>
        <v>4.2436020900329705</v>
      </c>
      <c r="AD59" s="36">
        <f t="shared" si="25"/>
        <v>99.899999999999991</v>
      </c>
      <c r="AE59" s="35">
        <f t="shared" si="26"/>
        <v>0</v>
      </c>
    </row>
    <row r="60" spans="1:31" x14ac:dyDescent="0.3">
      <c r="A60">
        <f t="shared" si="10"/>
        <v>0</v>
      </c>
      <c r="B60">
        <v>7</v>
      </c>
      <c r="C60" s="42">
        <v>54</v>
      </c>
      <c r="D60" t="s">
        <v>64</v>
      </c>
      <c r="E60" s="34">
        <v>591452</v>
      </c>
      <c r="F60">
        <v>7</v>
      </c>
      <c r="G60" s="35">
        <f t="shared" si="17"/>
        <v>84493.142857142855</v>
      </c>
      <c r="H60" s="36">
        <f t="shared" si="11"/>
        <v>1.2690488180587125</v>
      </c>
      <c r="I60" s="34">
        <v>334823</v>
      </c>
      <c r="J60" s="148">
        <f t="shared" si="12"/>
        <v>61.6</v>
      </c>
      <c r="K60" s="56">
        <v>5</v>
      </c>
      <c r="L60" s="56">
        <f t="shared" si="18"/>
        <v>6.3452440902935621</v>
      </c>
      <c r="M60" s="34">
        <v>88043</v>
      </c>
      <c r="N60" s="148">
        <f t="shared" si="13"/>
        <v>16.2</v>
      </c>
      <c r="O60" s="50">
        <v>1</v>
      </c>
      <c r="P60" s="50">
        <f t="shared" si="19"/>
        <v>1.2690488180587125</v>
      </c>
      <c r="Q60" s="34">
        <v>81515</v>
      </c>
      <c r="R60" s="148">
        <f t="shared" si="14"/>
        <v>15</v>
      </c>
      <c r="S60" s="61">
        <v>1</v>
      </c>
      <c r="T60" s="61">
        <f t="shared" si="20"/>
        <v>1.2690488180587125</v>
      </c>
      <c r="U60" s="34">
        <v>3450</v>
      </c>
      <c r="V60" s="148">
        <f t="shared" si="15"/>
        <v>0.6</v>
      </c>
      <c r="W60" s="49"/>
      <c r="X60" s="49">
        <f t="shared" si="21"/>
        <v>0</v>
      </c>
      <c r="Y60" s="34">
        <v>35497</v>
      </c>
      <c r="Z60" s="148">
        <f t="shared" si="16"/>
        <v>6.5</v>
      </c>
      <c r="AA60" s="35">
        <f t="shared" si="22"/>
        <v>543328</v>
      </c>
      <c r="AB60" s="34">
        <f t="shared" si="23"/>
        <v>7</v>
      </c>
      <c r="AC60" s="34">
        <f t="shared" si="24"/>
        <v>8.883341726410988</v>
      </c>
      <c r="AD60" s="36">
        <f t="shared" si="25"/>
        <v>99.899999999999991</v>
      </c>
      <c r="AE60" s="35">
        <f t="shared" si="26"/>
        <v>0</v>
      </c>
    </row>
    <row r="61" spans="1:31" x14ac:dyDescent="0.3">
      <c r="A61">
        <f t="shared" si="10"/>
        <v>0</v>
      </c>
      <c r="B61">
        <v>9</v>
      </c>
      <c r="C61" s="42">
        <v>55</v>
      </c>
      <c r="D61" t="s">
        <v>65</v>
      </c>
      <c r="E61" s="34">
        <v>852688</v>
      </c>
      <c r="F61">
        <v>9</v>
      </c>
      <c r="G61" s="35">
        <f t="shared" si="17"/>
        <v>94743.111111111109</v>
      </c>
      <c r="H61" s="36">
        <f t="shared" si="11"/>
        <v>1.1317542966387562</v>
      </c>
      <c r="I61" s="34">
        <v>462067</v>
      </c>
      <c r="J61" s="148">
        <f t="shared" si="12"/>
        <v>61.5</v>
      </c>
      <c r="K61" s="56">
        <v>6</v>
      </c>
      <c r="L61" s="56">
        <f t="shared" si="18"/>
        <v>6.7905257798325369</v>
      </c>
      <c r="M61" s="34">
        <v>162718</v>
      </c>
      <c r="N61" s="148">
        <f t="shared" si="13"/>
        <v>21.7</v>
      </c>
      <c r="O61" s="50">
        <v>2</v>
      </c>
      <c r="P61" s="50">
        <f t="shared" si="19"/>
        <v>2.2635085932775123</v>
      </c>
      <c r="Q61" s="34">
        <v>84520</v>
      </c>
      <c r="R61" s="148">
        <f t="shared" si="14"/>
        <v>11.2</v>
      </c>
      <c r="S61" s="61">
        <v>1</v>
      </c>
      <c r="T61" s="61">
        <f t="shared" si="20"/>
        <v>1.1317542966387562</v>
      </c>
      <c r="U61" s="34">
        <v>648</v>
      </c>
      <c r="V61" s="148">
        <f t="shared" si="15"/>
        <v>0.1</v>
      </c>
      <c r="W61" s="49"/>
      <c r="X61" s="49">
        <f t="shared" si="21"/>
        <v>0</v>
      </c>
      <c r="Y61" s="34">
        <v>41432</v>
      </c>
      <c r="Z61" s="148">
        <f t="shared" si="16"/>
        <v>5.5</v>
      </c>
      <c r="AA61" s="35">
        <f t="shared" si="22"/>
        <v>751385</v>
      </c>
      <c r="AB61" s="34">
        <f t="shared" si="23"/>
        <v>9</v>
      </c>
      <c r="AC61" s="34">
        <f t="shared" si="24"/>
        <v>10.185788669748806</v>
      </c>
      <c r="AD61" s="36">
        <f t="shared" si="25"/>
        <v>100</v>
      </c>
      <c r="AE61" s="35">
        <f t="shared" si="26"/>
        <v>0</v>
      </c>
    </row>
    <row r="62" spans="1:31" x14ac:dyDescent="0.3">
      <c r="A62">
        <f t="shared" si="10"/>
        <v>0</v>
      </c>
      <c r="B62">
        <v>3</v>
      </c>
      <c r="C62" s="48">
        <v>56</v>
      </c>
      <c r="D62" s="32" t="s">
        <v>66</v>
      </c>
      <c r="E62" s="37">
        <v>144247</v>
      </c>
      <c r="F62" s="32">
        <v>3</v>
      </c>
      <c r="G62" s="40">
        <f t="shared" si="17"/>
        <v>48082.333333333336</v>
      </c>
      <c r="H62" s="46">
        <f t="shared" si="11"/>
        <v>2.230048245237469</v>
      </c>
      <c r="I62" s="34">
        <v>58623</v>
      </c>
      <c r="J62" s="148">
        <f t="shared" si="12"/>
        <v>48</v>
      </c>
      <c r="K62" s="56">
        <v>2</v>
      </c>
      <c r="L62" s="56">
        <f t="shared" si="18"/>
        <v>4.4600964904749381</v>
      </c>
      <c r="M62" s="34">
        <v>3520</v>
      </c>
      <c r="N62" s="148">
        <f t="shared" si="13"/>
        <v>2.9</v>
      </c>
      <c r="O62" s="50"/>
      <c r="P62" s="50">
        <f t="shared" si="19"/>
        <v>0</v>
      </c>
      <c r="Q62" s="34">
        <v>1433</v>
      </c>
      <c r="R62" s="148">
        <f t="shared" si="14"/>
        <v>1.2</v>
      </c>
      <c r="S62" s="61"/>
      <c r="T62" s="61">
        <f t="shared" si="20"/>
        <v>0</v>
      </c>
      <c r="U62" s="34">
        <v>51809</v>
      </c>
      <c r="V62" s="148">
        <f t="shared" si="15"/>
        <v>42.5</v>
      </c>
      <c r="W62" s="137">
        <v>1</v>
      </c>
      <c r="X62" s="49">
        <f t="shared" si="21"/>
        <v>2.230048245237469</v>
      </c>
      <c r="Y62" s="34">
        <v>6660</v>
      </c>
      <c r="Z62" s="148">
        <f t="shared" si="16"/>
        <v>5.5</v>
      </c>
      <c r="AA62" s="35">
        <f t="shared" si="22"/>
        <v>122045</v>
      </c>
      <c r="AB62" s="34">
        <f t="shared" si="23"/>
        <v>3</v>
      </c>
      <c r="AC62" s="34">
        <f t="shared" si="24"/>
        <v>6.6901447357124066</v>
      </c>
      <c r="AD62" s="36">
        <f t="shared" si="25"/>
        <v>100.1</v>
      </c>
      <c r="AE62" s="35">
        <f t="shared" si="26"/>
        <v>0</v>
      </c>
    </row>
    <row r="63" spans="1:31" x14ac:dyDescent="0.3">
      <c r="A63">
        <f t="shared" si="10"/>
        <v>0</v>
      </c>
      <c r="B63">
        <v>2</v>
      </c>
      <c r="C63" s="42">
        <v>57</v>
      </c>
      <c r="D63" t="s">
        <v>67</v>
      </c>
      <c r="E63" s="34">
        <v>146889</v>
      </c>
      <c r="F63">
        <v>2</v>
      </c>
      <c r="G63" s="35">
        <f t="shared" si="17"/>
        <v>73444.5</v>
      </c>
      <c r="H63" s="36">
        <f t="shared" si="11"/>
        <v>1.4599585139380495</v>
      </c>
      <c r="I63" s="34">
        <v>69587</v>
      </c>
      <c r="J63" s="148">
        <f t="shared" si="12"/>
        <v>54.9</v>
      </c>
      <c r="K63" s="56">
        <v>1</v>
      </c>
      <c r="L63" s="56">
        <f t="shared" si="18"/>
        <v>1.4599585139380495</v>
      </c>
      <c r="M63" s="34">
        <v>39264</v>
      </c>
      <c r="N63" s="148">
        <f t="shared" si="13"/>
        <v>31</v>
      </c>
      <c r="O63" s="50">
        <v>1</v>
      </c>
      <c r="P63" s="50">
        <f t="shared" si="19"/>
        <v>1.4599585139380495</v>
      </c>
      <c r="Q63" s="34">
        <v>10486</v>
      </c>
      <c r="R63" s="148">
        <f t="shared" si="14"/>
        <v>8.3000000000000007</v>
      </c>
      <c r="S63" s="61"/>
      <c r="T63" s="61">
        <f t="shared" si="20"/>
        <v>0</v>
      </c>
      <c r="U63" s="34">
        <v>0</v>
      </c>
      <c r="V63" s="148">
        <f t="shared" si="15"/>
        <v>0</v>
      </c>
      <c r="W63" s="49"/>
      <c r="X63" s="49">
        <f t="shared" si="21"/>
        <v>0</v>
      </c>
      <c r="Y63" s="34">
        <v>7363</v>
      </c>
      <c r="Z63" s="148">
        <f t="shared" si="16"/>
        <v>5.8</v>
      </c>
      <c r="AA63" s="35">
        <f t="shared" si="22"/>
        <v>126700</v>
      </c>
      <c r="AB63" s="34">
        <f t="shared" si="23"/>
        <v>2</v>
      </c>
      <c r="AC63" s="34">
        <f t="shared" si="24"/>
        <v>2.9199170278760991</v>
      </c>
      <c r="AD63" s="36">
        <f t="shared" si="25"/>
        <v>100</v>
      </c>
      <c r="AE63" s="35">
        <f t="shared" si="26"/>
        <v>0</v>
      </c>
    </row>
    <row r="64" spans="1:31" x14ac:dyDescent="0.3">
      <c r="A64">
        <f t="shared" si="10"/>
        <v>0</v>
      </c>
      <c r="B64">
        <v>5</v>
      </c>
      <c r="C64" s="42">
        <v>58</v>
      </c>
      <c r="D64" t="s">
        <v>68</v>
      </c>
      <c r="E64" s="34">
        <v>423775</v>
      </c>
      <c r="F64">
        <v>5</v>
      </c>
      <c r="G64" s="35">
        <f t="shared" si="17"/>
        <v>84755</v>
      </c>
      <c r="H64" s="36">
        <f t="shared" si="11"/>
        <v>1.2651279933564166</v>
      </c>
      <c r="I64" s="34">
        <v>234505</v>
      </c>
      <c r="J64" s="148">
        <f t="shared" si="12"/>
        <v>63.3</v>
      </c>
      <c r="K64" s="56">
        <v>4</v>
      </c>
      <c r="L64" s="56">
        <f t="shared" si="18"/>
        <v>5.0605119734256663</v>
      </c>
      <c r="M64" s="34">
        <v>56534</v>
      </c>
      <c r="N64" s="148">
        <f t="shared" si="13"/>
        <v>15.3</v>
      </c>
      <c r="O64" s="50">
        <v>1</v>
      </c>
      <c r="P64" s="50">
        <f t="shared" si="19"/>
        <v>1.2651279933564166</v>
      </c>
      <c r="Q64" s="34">
        <v>36836</v>
      </c>
      <c r="R64" s="148">
        <f t="shared" si="14"/>
        <v>9.9</v>
      </c>
      <c r="S64" s="61"/>
      <c r="T64" s="61">
        <f t="shared" si="20"/>
        <v>0</v>
      </c>
      <c r="U64" s="34">
        <v>17101</v>
      </c>
      <c r="V64" s="148">
        <f t="shared" si="15"/>
        <v>4.5999999999999996</v>
      </c>
      <c r="W64" s="49"/>
      <c r="X64" s="49">
        <f t="shared" si="21"/>
        <v>0</v>
      </c>
      <c r="Y64" s="34">
        <v>25284</v>
      </c>
      <c r="Z64" s="148">
        <f t="shared" si="16"/>
        <v>6.8</v>
      </c>
      <c r="AA64" s="35">
        <f t="shared" si="22"/>
        <v>370260</v>
      </c>
      <c r="AB64" s="34">
        <f t="shared" si="23"/>
        <v>5</v>
      </c>
      <c r="AC64" s="34">
        <f t="shared" si="24"/>
        <v>6.3256399667820826</v>
      </c>
      <c r="AD64" s="36">
        <f t="shared" si="25"/>
        <v>99.899999999999991</v>
      </c>
      <c r="AE64" s="35">
        <f t="shared" si="26"/>
        <v>0</v>
      </c>
    </row>
    <row r="65" spans="1:31" x14ac:dyDescent="0.3">
      <c r="A65">
        <f t="shared" si="10"/>
        <v>0</v>
      </c>
      <c r="B65">
        <v>6</v>
      </c>
      <c r="C65" s="42">
        <v>59</v>
      </c>
      <c r="D65" t="s">
        <v>70</v>
      </c>
      <c r="E65" s="34">
        <v>549714</v>
      </c>
      <c r="F65">
        <v>6</v>
      </c>
      <c r="G65" s="35">
        <f t="shared" si="17"/>
        <v>91619</v>
      </c>
      <c r="H65" s="36">
        <f t="shared" si="11"/>
        <v>1.170345922537062</v>
      </c>
      <c r="I65" s="34">
        <v>183548</v>
      </c>
      <c r="J65" s="148">
        <f t="shared" si="12"/>
        <v>35.9</v>
      </c>
      <c r="K65" s="56">
        <v>2</v>
      </c>
      <c r="L65" s="56">
        <f t="shared" si="18"/>
        <v>2.3406918450741241</v>
      </c>
      <c r="M65" s="34">
        <v>226824</v>
      </c>
      <c r="N65" s="148">
        <f t="shared" si="13"/>
        <v>44.4</v>
      </c>
      <c r="O65" s="50">
        <v>3</v>
      </c>
      <c r="P65" s="50">
        <f t="shared" si="19"/>
        <v>3.5110377676111861</v>
      </c>
      <c r="Q65" s="34">
        <v>68483</v>
      </c>
      <c r="R65" s="148">
        <f t="shared" si="14"/>
        <v>13.4</v>
      </c>
      <c r="S65" s="61">
        <v>1</v>
      </c>
      <c r="T65" s="61">
        <f t="shared" si="20"/>
        <v>1.170345922537062</v>
      </c>
      <c r="U65" s="34">
        <v>8001</v>
      </c>
      <c r="V65" s="148">
        <f t="shared" si="15"/>
        <v>1.6</v>
      </c>
      <c r="W65" s="49"/>
      <c r="X65" s="49">
        <f t="shared" si="21"/>
        <v>0</v>
      </c>
      <c r="Y65" s="34">
        <v>23876</v>
      </c>
      <c r="Z65" s="148">
        <f t="shared" si="16"/>
        <v>4.7</v>
      </c>
      <c r="AA65" s="35">
        <f t="shared" si="22"/>
        <v>510732</v>
      </c>
      <c r="AB65" s="34">
        <f t="shared" si="23"/>
        <v>6</v>
      </c>
      <c r="AC65" s="34">
        <f t="shared" si="24"/>
        <v>7.0220755352223723</v>
      </c>
      <c r="AD65" s="36">
        <f t="shared" si="25"/>
        <v>100</v>
      </c>
      <c r="AE65" s="35">
        <f t="shared" si="26"/>
        <v>0</v>
      </c>
    </row>
    <row r="66" spans="1:31" x14ac:dyDescent="0.3">
      <c r="A66">
        <f t="shared" si="10"/>
        <v>0</v>
      </c>
      <c r="B66">
        <v>5</v>
      </c>
      <c r="C66" s="42">
        <v>60</v>
      </c>
      <c r="D66" t="s">
        <v>71</v>
      </c>
      <c r="E66" s="34">
        <v>423409</v>
      </c>
      <c r="F66">
        <v>5</v>
      </c>
      <c r="G66" s="35">
        <f t="shared" si="17"/>
        <v>84681.8</v>
      </c>
      <c r="H66" s="36">
        <f t="shared" si="11"/>
        <v>1.2662215857117241</v>
      </c>
      <c r="I66" s="34">
        <v>202481</v>
      </c>
      <c r="J66" s="148">
        <f t="shared" si="12"/>
        <v>55.9</v>
      </c>
      <c r="K66" s="56">
        <v>3</v>
      </c>
      <c r="L66" s="56">
        <f t="shared" si="18"/>
        <v>3.7986647571351719</v>
      </c>
      <c r="M66" s="34">
        <v>85149</v>
      </c>
      <c r="N66" s="148">
        <f t="shared" si="13"/>
        <v>23.5</v>
      </c>
      <c r="O66" s="50">
        <v>1</v>
      </c>
      <c r="P66" s="50">
        <f t="shared" si="19"/>
        <v>1.2662215857117241</v>
      </c>
      <c r="Q66" s="34">
        <v>57257</v>
      </c>
      <c r="R66" s="148">
        <f t="shared" si="14"/>
        <v>15.8</v>
      </c>
      <c r="S66" s="61">
        <v>1</v>
      </c>
      <c r="T66" s="61">
        <f t="shared" si="20"/>
        <v>1.2662215857117241</v>
      </c>
      <c r="U66" s="34">
        <v>173</v>
      </c>
      <c r="V66" s="148">
        <f t="shared" si="15"/>
        <v>0</v>
      </c>
      <c r="W66" s="49"/>
      <c r="X66" s="49">
        <f t="shared" si="21"/>
        <v>0</v>
      </c>
      <c r="Y66" s="34">
        <v>17160</v>
      </c>
      <c r="Z66" s="148">
        <f t="shared" si="16"/>
        <v>4.7</v>
      </c>
      <c r="AA66" s="35">
        <f t="shared" si="22"/>
        <v>362220</v>
      </c>
      <c r="AB66" s="34">
        <f t="shared" si="23"/>
        <v>5</v>
      </c>
      <c r="AC66" s="34">
        <f t="shared" si="24"/>
        <v>6.3311079285586205</v>
      </c>
      <c r="AD66" s="36">
        <f t="shared" si="25"/>
        <v>99.9</v>
      </c>
      <c r="AE66" s="35">
        <f t="shared" si="26"/>
        <v>0</v>
      </c>
    </row>
    <row r="67" spans="1:31" x14ac:dyDescent="0.3">
      <c r="A67">
        <f t="shared" si="10"/>
        <v>0</v>
      </c>
      <c r="B67">
        <v>6</v>
      </c>
      <c r="C67" s="42">
        <v>61</v>
      </c>
      <c r="D67" t="s">
        <v>72</v>
      </c>
      <c r="E67" s="34">
        <v>536973</v>
      </c>
      <c r="F67">
        <v>6</v>
      </c>
      <c r="G67" s="35">
        <f t="shared" si="17"/>
        <v>89495.5</v>
      </c>
      <c r="H67" s="36">
        <f t="shared" si="11"/>
        <v>1.1981152468774752</v>
      </c>
      <c r="I67" s="34">
        <v>266605</v>
      </c>
      <c r="J67" s="148">
        <f t="shared" si="12"/>
        <v>58.7</v>
      </c>
      <c r="K67" s="56">
        <v>4</v>
      </c>
      <c r="L67" s="56">
        <f t="shared" si="18"/>
        <v>4.7924609875099007</v>
      </c>
      <c r="M67" s="34">
        <v>83198</v>
      </c>
      <c r="N67" s="148">
        <f t="shared" si="13"/>
        <v>18.3</v>
      </c>
      <c r="O67" s="50">
        <v>1</v>
      </c>
      <c r="P67" s="50">
        <f t="shared" si="19"/>
        <v>1.1981152468774752</v>
      </c>
      <c r="Q67" s="34">
        <v>69500</v>
      </c>
      <c r="R67" s="148">
        <f t="shared" si="14"/>
        <v>15.3</v>
      </c>
      <c r="S67" s="61">
        <v>1</v>
      </c>
      <c r="T67" s="61">
        <f t="shared" si="20"/>
        <v>1.1981152468774752</v>
      </c>
      <c r="U67" s="34">
        <v>431</v>
      </c>
      <c r="V67" s="148">
        <f t="shared" si="15"/>
        <v>0.1</v>
      </c>
      <c r="W67" s="49"/>
      <c r="X67" s="49">
        <f t="shared" si="21"/>
        <v>0</v>
      </c>
      <c r="Y67" s="34">
        <v>34831</v>
      </c>
      <c r="Z67" s="148">
        <f t="shared" si="16"/>
        <v>7.7</v>
      </c>
      <c r="AA67" s="35">
        <f t="shared" si="22"/>
        <v>454565</v>
      </c>
      <c r="AB67" s="34">
        <f t="shared" si="23"/>
        <v>6</v>
      </c>
      <c r="AC67" s="34">
        <f t="shared" si="24"/>
        <v>7.1886914812648506</v>
      </c>
      <c r="AD67" s="36">
        <f t="shared" si="25"/>
        <v>100.1</v>
      </c>
      <c r="AE67" s="35">
        <f t="shared" si="26"/>
        <v>0</v>
      </c>
    </row>
    <row r="68" spans="1:31" x14ac:dyDescent="0.3">
      <c r="A68">
        <f t="shared" si="10"/>
        <v>0</v>
      </c>
      <c r="B68">
        <v>2</v>
      </c>
      <c r="C68" s="48">
        <v>62</v>
      </c>
      <c r="D68" s="32" t="s">
        <v>73</v>
      </c>
      <c r="E68" s="37">
        <v>56943</v>
      </c>
      <c r="F68" s="32">
        <v>2</v>
      </c>
      <c r="G68" s="40">
        <f t="shared" si="17"/>
        <v>28471.5</v>
      </c>
      <c r="H68" s="46">
        <f t="shared" si="11"/>
        <v>3.7660791695879414</v>
      </c>
      <c r="I68" s="34">
        <v>7339</v>
      </c>
      <c r="J68" s="148">
        <f t="shared" si="12"/>
        <v>15.8</v>
      </c>
      <c r="K68" s="56"/>
      <c r="L68" s="56">
        <f t="shared" si="18"/>
        <v>0</v>
      </c>
      <c r="M68" s="34">
        <v>26804</v>
      </c>
      <c r="N68" s="148">
        <f t="shared" si="13"/>
        <v>57.5</v>
      </c>
      <c r="O68" s="50">
        <v>2</v>
      </c>
      <c r="P68" s="50">
        <f t="shared" si="19"/>
        <v>7.5321583391758828</v>
      </c>
      <c r="Q68" s="34">
        <v>992</v>
      </c>
      <c r="R68" s="148">
        <f t="shared" si="14"/>
        <v>2.1</v>
      </c>
      <c r="S68" s="61"/>
      <c r="T68" s="61">
        <f t="shared" si="20"/>
        <v>0</v>
      </c>
      <c r="U68" s="34">
        <v>10354</v>
      </c>
      <c r="V68" s="148">
        <f t="shared" si="15"/>
        <v>22.2</v>
      </c>
      <c r="W68" s="49"/>
      <c r="X68" s="49">
        <f t="shared" si="21"/>
        <v>0</v>
      </c>
      <c r="Y68" s="34">
        <v>1099</v>
      </c>
      <c r="Z68" s="148">
        <f t="shared" si="16"/>
        <v>2.4</v>
      </c>
      <c r="AA68" s="35">
        <f t="shared" si="22"/>
        <v>46588</v>
      </c>
      <c r="AB68" s="34">
        <f t="shared" si="23"/>
        <v>2</v>
      </c>
      <c r="AC68" s="34">
        <f t="shared" si="24"/>
        <v>7.5321583391758828</v>
      </c>
      <c r="AD68" s="36">
        <f t="shared" si="25"/>
        <v>100</v>
      </c>
      <c r="AE68" s="35">
        <f t="shared" si="26"/>
        <v>0</v>
      </c>
    </row>
    <row r="69" spans="1:31" x14ac:dyDescent="0.3">
      <c r="A69">
        <f t="shared" si="10"/>
        <v>0</v>
      </c>
      <c r="B69">
        <v>12</v>
      </c>
      <c r="C69" s="42">
        <v>63</v>
      </c>
      <c r="D69" t="s">
        <v>169</v>
      </c>
      <c r="E69" s="34">
        <v>773019</v>
      </c>
      <c r="F69">
        <v>12</v>
      </c>
      <c r="G69" s="35">
        <f t="shared" si="17"/>
        <v>64418.25</v>
      </c>
      <c r="H69" s="36">
        <f t="shared" si="11"/>
        <v>1.6645271033740141</v>
      </c>
      <c r="I69" s="34">
        <v>430453</v>
      </c>
      <c r="J69" s="148">
        <f t="shared" si="12"/>
        <v>63.5</v>
      </c>
      <c r="K69" s="56">
        <v>10</v>
      </c>
      <c r="L69" s="56">
        <f t="shared" si="18"/>
        <v>16.645271033740141</v>
      </c>
      <c r="M69" s="34">
        <v>21777</v>
      </c>
      <c r="N69" s="148">
        <f t="shared" si="13"/>
        <v>3.2</v>
      </c>
      <c r="O69" s="50"/>
      <c r="P69" s="50">
        <f t="shared" si="19"/>
        <v>0</v>
      </c>
      <c r="Q69" s="34">
        <v>22357</v>
      </c>
      <c r="R69" s="148">
        <f t="shared" si="14"/>
        <v>3.3</v>
      </c>
      <c r="S69" s="61"/>
      <c r="T69" s="61">
        <f t="shared" si="20"/>
        <v>0</v>
      </c>
      <c r="U69" s="34">
        <v>182915</v>
      </c>
      <c r="V69" s="148">
        <f t="shared" si="15"/>
        <v>27</v>
      </c>
      <c r="W69" s="137">
        <v>2</v>
      </c>
      <c r="X69" s="49">
        <f t="shared" si="21"/>
        <v>3.3290542067480282</v>
      </c>
      <c r="Y69" s="34">
        <v>20784</v>
      </c>
      <c r="Z69" s="148">
        <f t="shared" si="16"/>
        <v>3.1</v>
      </c>
      <c r="AA69" s="35">
        <f t="shared" si="22"/>
        <v>678286</v>
      </c>
      <c r="AB69" s="34">
        <f t="shared" si="23"/>
        <v>12</v>
      </c>
      <c r="AC69" s="34">
        <f t="shared" si="24"/>
        <v>19.97432524048817</v>
      </c>
      <c r="AD69" s="36">
        <f t="shared" si="25"/>
        <v>100.1</v>
      </c>
      <c r="AE69" s="35">
        <f t="shared" si="26"/>
        <v>0</v>
      </c>
    </row>
    <row r="70" spans="1:31" x14ac:dyDescent="0.3">
      <c r="A70">
        <f t="shared" si="10"/>
        <v>0</v>
      </c>
      <c r="B70">
        <v>3</v>
      </c>
      <c r="C70" s="42">
        <v>64</v>
      </c>
      <c r="D70" t="s">
        <v>74</v>
      </c>
      <c r="E70" s="34">
        <v>243333</v>
      </c>
      <c r="F70">
        <v>3</v>
      </c>
      <c r="G70" s="35">
        <f t="shared" si="17"/>
        <v>81111</v>
      </c>
      <c r="H70" s="36">
        <f t="shared" si="11"/>
        <v>1.3219652461062381</v>
      </c>
      <c r="I70" s="34">
        <v>110931</v>
      </c>
      <c r="J70" s="148">
        <f t="shared" si="12"/>
        <v>49.7</v>
      </c>
      <c r="K70" s="56">
        <v>2</v>
      </c>
      <c r="L70" s="56">
        <f t="shared" si="18"/>
        <v>2.6439304922124762</v>
      </c>
      <c r="M70" s="34">
        <v>66387</v>
      </c>
      <c r="N70" s="148">
        <f t="shared" si="13"/>
        <v>29.8</v>
      </c>
      <c r="O70" s="50">
        <v>1</v>
      </c>
      <c r="P70" s="50">
        <f t="shared" si="19"/>
        <v>1.3219652461062381</v>
      </c>
      <c r="Q70" s="34">
        <v>36394</v>
      </c>
      <c r="R70" s="148">
        <f t="shared" si="14"/>
        <v>16.3</v>
      </c>
      <c r="S70" s="61"/>
      <c r="T70" s="61">
        <f t="shared" si="20"/>
        <v>0</v>
      </c>
      <c r="U70" s="34">
        <v>0</v>
      </c>
      <c r="V70" s="148">
        <f t="shared" si="15"/>
        <v>0</v>
      </c>
      <c r="W70" s="49"/>
      <c r="X70" s="49">
        <f t="shared" si="21"/>
        <v>0</v>
      </c>
      <c r="Y70" s="34">
        <v>9265</v>
      </c>
      <c r="Z70" s="148">
        <f t="shared" si="16"/>
        <v>4.2</v>
      </c>
      <c r="AA70" s="35">
        <f t="shared" si="22"/>
        <v>222977</v>
      </c>
      <c r="AB70" s="34">
        <f t="shared" si="23"/>
        <v>3</v>
      </c>
      <c r="AC70" s="34">
        <f t="shared" si="24"/>
        <v>3.9658957383187143</v>
      </c>
      <c r="AD70" s="36">
        <f t="shared" si="25"/>
        <v>100</v>
      </c>
      <c r="AE70" s="35">
        <f t="shared" si="26"/>
        <v>0</v>
      </c>
    </row>
    <row r="71" spans="1:31" x14ac:dyDescent="0.3">
      <c r="A71">
        <f t="shared" si="10"/>
        <v>0</v>
      </c>
      <c r="B71">
        <v>8</v>
      </c>
      <c r="C71" s="42">
        <v>65</v>
      </c>
      <c r="D71" t="s">
        <v>75</v>
      </c>
      <c r="E71" s="34">
        <v>498045</v>
      </c>
      <c r="F71">
        <v>8</v>
      </c>
      <c r="G71" s="35">
        <f t="shared" ref="G71:G88" si="27">E71/F71</f>
        <v>62255.625</v>
      </c>
      <c r="H71" s="36">
        <f t="shared" si="11"/>
        <v>1.7223491544245693</v>
      </c>
      <c r="I71" s="34">
        <v>171753</v>
      </c>
      <c r="J71" s="148">
        <f t="shared" si="12"/>
        <v>40.200000000000003</v>
      </c>
      <c r="K71" s="56">
        <v>4</v>
      </c>
      <c r="L71" s="56">
        <f t="shared" ref="L71:L87" si="28">K71*H71</f>
        <v>6.889396617698277</v>
      </c>
      <c r="M71" s="34">
        <v>16044</v>
      </c>
      <c r="N71" s="148">
        <f t="shared" si="13"/>
        <v>3.8</v>
      </c>
      <c r="O71" s="50"/>
      <c r="P71" s="50">
        <f t="shared" ref="P71:P87" si="29">O71*H71</f>
        <v>0</v>
      </c>
      <c r="Q71" s="34">
        <v>12737</v>
      </c>
      <c r="R71" s="148">
        <f t="shared" si="14"/>
        <v>3</v>
      </c>
      <c r="S71" s="61"/>
      <c r="T71" s="61">
        <f t="shared" ref="T71:T87" si="30">S71*H71</f>
        <v>0</v>
      </c>
      <c r="U71" s="34">
        <v>211131</v>
      </c>
      <c r="V71" s="148">
        <f t="shared" si="15"/>
        <v>49.5</v>
      </c>
      <c r="W71" s="137">
        <v>4</v>
      </c>
      <c r="X71" s="49">
        <f t="shared" ref="X71:X87" si="31">W71*H71</f>
        <v>6.889396617698277</v>
      </c>
      <c r="Y71" s="34">
        <v>15102</v>
      </c>
      <c r="Z71" s="148">
        <f t="shared" si="16"/>
        <v>3.5</v>
      </c>
      <c r="AA71" s="35">
        <f t="shared" ref="AA71:AA87" si="32">I71+M71+Q71+U71+Y71</f>
        <v>426767</v>
      </c>
      <c r="AB71" s="34">
        <f t="shared" ref="AB71:AB87" si="33">K71+O71+S71+W71</f>
        <v>8</v>
      </c>
      <c r="AC71" s="34">
        <f t="shared" ref="AC71:AC87" si="34">AB71*H71</f>
        <v>13.778793235396554</v>
      </c>
      <c r="AD71" s="36">
        <f t="shared" ref="AD71:AD88" si="35">J71+N71+R71+V71+Z71</f>
        <v>100</v>
      </c>
      <c r="AE71" s="35">
        <f t="shared" ref="AE71:AE88" si="36">F71-AB71</f>
        <v>0</v>
      </c>
    </row>
    <row r="72" spans="1:31" x14ac:dyDescent="0.3">
      <c r="A72">
        <f t="shared" ref="A72:A87" si="37">B72-F72</f>
        <v>0</v>
      </c>
      <c r="B72">
        <v>4</v>
      </c>
      <c r="C72" s="42">
        <v>66</v>
      </c>
      <c r="D72" t="s">
        <v>77</v>
      </c>
      <c r="E72" s="34">
        <v>320312</v>
      </c>
      <c r="F72">
        <v>4</v>
      </c>
      <c r="G72" s="35">
        <f t="shared" si="27"/>
        <v>80078</v>
      </c>
      <c r="H72" s="36">
        <f t="shared" ref="H72:H88" si="38">$H$5/G72</f>
        <v>1.3390184954284956</v>
      </c>
      <c r="I72" s="34">
        <v>170919</v>
      </c>
      <c r="J72" s="148">
        <f t="shared" ref="J72:J88" si="39">ROUND(I72/AA72*100,1)</f>
        <v>66.400000000000006</v>
      </c>
      <c r="K72" s="56">
        <v>3</v>
      </c>
      <c r="L72" s="56">
        <f t="shared" si="28"/>
        <v>4.0170554862854866</v>
      </c>
      <c r="M72" s="34">
        <v>28166</v>
      </c>
      <c r="N72" s="148">
        <f t="shared" ref="N72:N88" si="40">ROUND(M72/AA72*100,1)</f>
        <v>10.9</v>
      </c>
      <c r="O72" s="50"/>
      <c r="P72" s="50">
        <f t="shared" si="29"/>
        <v>0</v>
      </c>
      <c r="Q72" s="34">
        <v>47062</v>
      </c>
      <c r="R72" s="148">
        <f t="shared" ref="R72:R88" si="41">ROUND(Q72/AA72*100,1)</f>
        <v>18.3</v>
      </c>
      <c r="S72" s="61">
        <v>1</v>
      </c>
      <c r="T72" s="61">
        <f t="shared" si="30"/>
        <v>1.3390184954284956</v>
      </c>
      <c r="U72" s="34">
        <v>0</v>
      </c>
      <c r="V72" s="148">
        <f t="shared" ref="V72:V88" si="42">ROUND(U72/AA72*100,1)</f>
        <v>0</v>
      </c>
      <c r="W72" s="49"/>
      <c r="X72" s="49">
        <f t="shared" si="31"/>
        <v>0</v>
      </c>
      <c r="Y72" s="34">
        <v>11166</v>
      </c>
      <c r="Z72" s="148">
        <f t="shared" ref="Z72:Z88" si="43">ROUND(Y72/AA72*100,1)</f>
        <v>4.3</v>
      </c>
      <c r="AA72" s="35">
        <f t="shared" si="32"/>
        <v>257313</v>
      </c>
      <c r="AB72" s="34">
        <f t="shared" si="33"/>
        <v>4</v>
      </c>
      <c r="AC72" s="34">
        <f t="shared" si="34"/>
        <v>5.3560739817139824</v>
      </c>
      <c r="AD72" s="36">
        <f t="shared" si="35"/>
        <v>99.9</v>
      </c>
      <c r="AE72" s="35">
        <f t="shared" si="36"/>
        <v>0</v>
      </c>
    </row>
    <row r="73" spans="1:31" x14ac:dyDescent="0.3">
      <c r="A73">
        <f t="shared" si="37"/>
        <v>0</v>
      </c>
      <c r="B73">
        <v>5</v>
      </c>
      <c r="C73" s="42">
        <v>67</v>
      </c>
      <c r="D73" t="s">
        <v>78</v>
      </c>
      <c r="E73" s="34">
        <v>454238</v>
      </c>
      <c r="F73">
        <v>5</v>
      </c>
      <c r="G73" s="35">
        <f t="shared" si="27"/>
        <v>90847.6</v>
      </c>
      <c r="H73" s="36">
        <f t="shared" si="38"/>
        <v>1.1802834976039331</v>
      </c>
      <c r="I73" s="34">
        <v>184346</v>
      </c>
      <c r="J73" s="148">
        <f t="shared" si="39"/>
        <v>47.2</v>
      </c>
      <c r="K73" s="56">
        <v>3</v>
      </c>
      <c r="L73" s="56">
        <f t="shared" si="28"/>
        <v>3.5408504928117992</v>
      </c>
      <c r="M73" s="34">
        <v>146342</v>
      </c>
      <c r="N73" s="148">
        <f t="shared" si="40"/>
        <v>37.5</v>
      </c>
      <c r="O73" s="50">
        <v>2</v>
      </c>
      <c r="P73" s="50">
        <f t="shared" si="29"/>
        <v>2.3605669952078663</v>
      </c>
      <c r="Q73" s="34">
        <v>24633</v>
      </c>
      <c r="R73" s="148">
        <f t="shared" si="41"/>
        <v>6.3</v>
      </c>
      <c r="S73" s="61"/>
      <c r="T73" s="61">
        <f t="shared" si="30"/>
        <v>0</v>
      </c>
      <c r="U73" s="34">
        <v>11515</v>
      </c>
      <c r="V73" s="148">
        <f t="shared" si="42"/>
        <v>3</v>
      </c>
      <c r="W73" s="49"/>
      <c r="X73" s="49">
        <f t="shared" si="31"/>
        <v>0</v>
      </c>
      <c r="Y73" s="34">
        <v>23489</v>
      </c>
      <c r="Z73" s="148">
        <f t="shared" si="43"/>
        <v>6</v>
      </c>
      <c r="AA73" s="35">
        <f t="shared" si="32"/>
        <v>390325</v>
      </c>
      <c r="AB73" s="34">
        <f t="shared" si="33"/>
        <v>5</v>
      </c>
      <c r="AC73" s="34">
        <f t="shared" si="34"/>
        <v>5.9014174880196659</v>
      </c>
      <c r="AD73" s="36">
        <f t="shared" si="35"/>
        <v>100</v>
      </c>
      <c r="AE73" s="35">
        <f t="shared" si="36"/>
        <v>0</v>
      </c>
    </row>
    <row r="74" spans="1:31" x14ac:dyDescent="0.3">
      <c r="A74">
        <f t="shared" si="37"/>
        <v>0</v>
      </c>
      <c r="B74">
        <v>3</v>
      </c>
      <c r="C74" s="42">
        <v>68</v>
      </c>
      <c r="D74" t="s">
        <v>4</v>
      </c>
      <c r="E74" s="34">
        <v>241206</v>
      </c>
      <c r="F74" s="39">
        <v>3</v>
      </c>
      <c r="G74" s="35">
        <f t="shared" si="27"/>
        <v>80402</v>
      </c>
      <c r="H74" s="36">
        <f t="shared" si="38"/>
        <v>1.333622584972054</v>
      </c>
      <c r="I74" s="34">
        <v>132455</v>
      </c>
      <c r="J74" s="148">
        <f t="shared" si="39"/>
        <v>66.099999999999994</v>
      </c>
      <c r="K74" s="56">
        <v>3</v>
      </c>
      <c r="L74" s="56">
        <f t="shared" si="28"/>
        <v>4.000867754916162</v>
      </c>
      <c r="M74" s="34">
        <v>23494</v>
      </c>
      <c r="N74" s="148">
        <f t="shared" si="40"/>
        <v>11.7</v>
      </c>
      <c r="O74" s="50"/>
      <c r="P74" s="50">
        <f t="shared" si="29"/>
        <v>0</v>
      </c>
      <c r="Q74" s="34">
        <v>36030</v>
      </c>
      <c r="R74" s="148">
        <f t="shared" si="41"/>
        <v>18</v>
      </c>
      <c r="S74" s="61"/>
      <c r="T74" s="61">
        <f t="shared" si="30"/>
        <v>0</v>
      </c>
      <c r="U74" s="34">
        <v>97</v>
      </c>
      <c r="V74" s="148">
        <f t="shared" si="42"/>
        <v>0</v>
      </c>
      <c r="W74" s="49"/>
      <c r="X74" s="49">
        <f t="shared" si="31"/>
        <v>0</v>
      </c>
      <c r="Y74" s="34">
        <v>8328</v>
      </c>
      <c r="Z74" s="148">
        <f t="shared" si="43"/>
        <v>4.2</v>
      </c>
      <c r="AA74" s="35">
        <f t="shared" si="32"/>
        <v>200404</v>
      </c>
      <c r="AB74" s="34">
        <f t="shared" si="33"/>
        <v>3</v>
      </c>
      <c r="AC74" s="34">
        <f t="shared" si="34"/>
        <v>4.000867754916162</v>
      </c>
      <c r="AD74" s="36">
        <f t="shared" si="35"/>
        <v>100</v>
      </c>
      <c r="AE74" s="35">
        <f t="shared" si="36"/>
        <v>0</v>
      </c>
    </row>
    <row r="75" spans="1:31" x14ac:dyDescent="0.3">
      <c r="A75">
        <f t="shared" si="37"/>
        <v>1</v>
      </c>
      <c r="B75">
        <v>2</v>
      </c>
      <c r="C75" s="48">
        <v>69</v>
      </c>
      <c r="D75" s="32" t="s">
        <v>14</v>
      </c>
      <c r="E75" s="37">
        <v>48378</v>
      </c>
      <c r="F75" s="32">
        <v>1</v>
      </c>
      <c r="G75" s="40">
        <f t="shared" si="27"/>
        <v>48378</v>
      </c>
      <c r="H75" s="46">
        <f t="shared" si="38"/>
        <v>2.2164190970466549</v>
      </c>
      <c r="I75" s="34">
        <v>27318</v>
      </c>
      <c r="J75" s="148">
        <f t="shared" si="39"/>
        <v>63.4</v>
      </c>
      <c r="K75" s="56">
        <v>1</v>
      </c>
      <c r="L75" s="56">
        <f t="shared" si="28"/>
        <v>2.2164190970466549</v>
      </c>
      <c r="M75" s="34">
        <v>1676</v>
      </c>
      <c r="N75" s="148">
        <f t="shared" si="40"/>
        <v>3.9</v>
      </c>
      <c r="O75" s="50"/>
      <c r="P75" s="50">
        <f t="shared" si="29"/>
        <v>0</v>
      </c>
      <c r="Q75" s="34">
        <v>10434</v>
      </c>
      <c r="R75" s="148">
        <f t="shared" si="41"/>
        <v>24.2</v>
      </c>
      <c r="S75" s="61"/>
      <c r="T75" s="61">
        <f t="shared" si="30"/>
        <v>0</v>
      </c>
      <c r="U75" s="34">
        <v>0</v>
      </c>
      <c r="V75" s="148">
        <f t="shared" si="42"/>
        <v>0</v>
      </c>
      <c r="W75" s="49"/>
      <c r="X75" s="49">
        <f t="shared" si="31"/>
        <v>0</v>
      </c>
      <c r="Y75" s="34">
        <v>3670</v>
      </c>
      <c r="Z75" s="148">
        <f t="shared" si="43"/>
        <v>8.5</v>
      </c>
      <c r="AA75" s="35">
        <f t="shared" si="32"/>
        <v>43098</v>
      </c>
      <c r="AB75" s="34">
        <f t="shared" si="33"/>
        <v>1</v>
      </c>
      <c r="AC75" s="34">
        <f t="shared" si="34"/>
        <v>2.2164190970466549</v>
      </c>
      <c r="AD75" s="36">
        <f t="shared" si="35"/>
        <v>100</v>
      </c>
      <c r="AE75" s="35">
        <f t="shared" si="36"/>
        <v>0</v>
      </c>
    </row>
    <row r="76" spans="1:31" x14ac:dyDescent="0.3">
      <c r="A76">
        <f t="shared" si="37"/>
        <v>0</v>
      </c>
      <c r="B76">
        <v>2</v>
      </c>
      <c r="C76" s="42">
        <v>70</v>
      </c>
      <c r="D76" t="s">
        <v>42</v>
      </c>
      <c r="E76" s="34">
        <v>155936</v>
      </c>
      <c r="F76">
        <v>2</v>
      </c>
      <c r="G76" s="35">
        <f t="shared" si="27"/>
        <v>77968</v>
      </c>
      <c r="H76" s="36">
        <f t="shared" si="38"/>
        <v>1.3752555288954837</v>
      </c>
      <c r="I76" s="34">
        <v>80455</v>
      </c>
      <c r="J76" s="148">
        <f t="shared" si="39"/>
        <v>57.3</v>
      </c>
      <c r="K76" s="56">
        <v>2</v>
      </c>
      <c r="L76" s="56">
        <f t="shared" si="28"/>
        <v>2.7505110577909675</v>
      </c>
      <c r="M76" s="34">
        <v>26511</v>
      </c>
      <c r="N76" s="148">
        <f t="shared" si="40"/>
        <v>18.899999999999999</v>
      </c>
      <c r="O76" s="50"/>
      <c r="P76" s="50">
        <f t="shared" si="29"/>
        <v>0</v>
      </c>
      <c r="Q76" s="34">
        <v>25642</v>
      </c>
      <c r="R76" s="148">
        <f t="shared" si="41"/>
        <v>18.3</v>
      </c>
      <c r="S76" s="61"/>
      <c r="T76" s="61">
        <f t="shared" si="30"/>
        <v>0</v>
      </c>
      <c r="U76" s="34">
        <v>0</v>
      </c>
      <c r="V76" s="148">
        <f t="shared" si="42"/>
        <v>0</v>
      </c>
      <c r="W76" s="49"/>
      <c r="X76" s="49">
        <f t="shared" si="31"/>
        <v>0</v>
      </c>
      <c r="Y76" s="34">
        <v>7834</v>
      </c>
      <c r="Z76" s="148">
        <f t="shared" si="43"/>
        <v>5.6</v>
      </c>
      <c r="AA76" s="35">
        <f t="shared" si="32"/>
        <v>140442</v>
      </c>
      <c r="AB76" s="34">
        <f t="shared" si="33"/>
        <v>2</v>
      </c>
      <c r="AC76" s="34">
        <f t="shared" si="34"/>
        <v>2.7505110577909675</v>
      </c>
      <c r="AD76" s="36">
        <f t="shared" si="35"/>
        <v>100.09999999999998</v>
      </c>
      <c r="AE76" s="35">
        <f t="shared" si="36"/>
        <v>0</v>
      </c>
    </row>
    <row r="77" spans="1:31" x14ac:dyDescent="0.3">
      <c r="A77">
        <f t="shared" si="37"/>
        <v>0</v>
      </c>
      <c r="B77">
        <v>3</v>
      </c>
      <c r="C77" s="42">
        <v>71</v>
      </c>
      <c r="D77" t="s">
        <v>46</v>
      </c>
      <c r="E77" s="34">
        <v>195257</v>
      </c>
      <c r="F77">
        <v>3</v>
      </c>
      <c r="G77" s="35">
        <f t="shared" si="27"/>
        <v>65085.666666666664</v>
      </c>
      <c r="H77" s="36">
        <f t="shared" si="38"/>
        <v>1.6474583202178117</v>
      </c>
      <c r="I77" s="34">
        <v>105036</v>
      </c>
      <c r="J77" s="148">
        <f t="shared" si="39"/>
        <v>62.1</v>
      </c>
      <c r="K77" s="56">
        <v>3</v>
      </c>
      <c r="L77" s="56">
        <f t="shared" si="28"/>
        <v>4.9423749606534351</v>
      </c>
      <c r="M77" s="34">
        <v>25620</v>
      </c>
      <c r="N77" s="148">
        <f t="shared" si="40"/>
        <v>15.2</v>
      </c>
      <c r="O77" s="50"/>
      <c r="P77" s="50">
        <f t="shared" si="29"/>
        <v>0</v>
      </c>
      <c r="Q77" s="34">
        <v>31802</v>
      </c>
      <c r="R77" s="148">
        <f t="shared" si="41"/>
        <v>18.8</v>
      </c>
      <c r="S77" s="61"/>
      <c r="T77" s="61">
        <f t="shared" si="30"/>
        <v>0</v>
      </c>
      <c r="U77" s="34">
        <v>0</v>
      </c>
      <c r="V77" s="148">
        <f t="shared" si="42"/>
        <v>0</v>
      </c>
      <c r="W77" s="49"/>
      <c r="X77" s="49">
        <f t="shared" si="31"/>
        <v>0</v>
      </c>
      <c r="Y77" s="34">
        <v>6649</v>
      </c>
      <c r="Z77" s="148">
        <f t="shared" si="43"/>
        <v>3.9</v>
      </c>
      <c r="AA77" s="35">
        <f t="shared" si="32"/>
        <v>169107</v>
      </c>
      <c r="AB77" s="34">
        <f t="shared" si="33"/>
        <v>3</v>
      </c>
      <c r="AC77" s="34">
        <f t="shared" si="34"/>
        <v>4.9423749606534351</v>
      </c>
      <c r="AD77" s="36">
        <f t="shared" si="35"/>
        <v>100</v>
      </c>
      <c r="AE77" s="35">
        <f t="shared" si="36"/>
        <v>0</v>
      </c>
    </row>
    <row r="78" spans="1:31" x14ac:dyDescent="0.3">
      <c r="A78">
        <f t="shared" si="37"/>
        <v>0</v>
      </c>
      <c r="B78">
        <v>4</v>
      </c>
      <c r="C78" s="42">
        <v>72</v>
      </c>
      <c r="D78" t="s">
        <v>13</v>
      </c>
      <c r="E78" s="34">
        <v>241160</v>
      </c>
      <c r="F78">
        <v>4</v>
      </c>
      <c r="G78" s="35">
        <f t="shared" si="27"/>
        <v>60290</v>
      </c>
      <c r="H78" s="36">
        <f t="shared" si="38"/>
        <v>1.7785026219426618</v>
      </c>
      <c r="I78" s="34">
        <v>81778</v>
      </c>
      <c r="J78" s="148">
        <f t="shared" si="39"/>
        <v>37.1</v>
      </c>
      <c r="K78" s="56">
        <v>2</v>
      </c>
      <c r="L78" s="56">
        <f t="shared" si="28"/>
        <v>3.5570052438853237</v>
      </c>
      <c r="M78" s="34">
        <v>14754</v>
      </c>
      <c r="N78" s="148">
        <f t="shared" si="40"/>
        <v>6.7</v>
      </c>
      <c r="O78" s="50"/>
      <c r="P78" s="50">
        <f t="shared" si="29"/>
        <v>0</v>
      </c>
      <c r="Q78" s="34">
        <v>1281</v>
      </c>
      <c r="R78" s="148">
        <f t="shared" si="41"/>
        <v>0.6</v>
      </c>
      <c r="S78" s="61"/>
      <c r="T78" s="61">
        <f t="shared" si="30"/>
        <v>0</v>
      </c>
      <c r="U78" s="34">
        <v>113378</v>
      </c>
      <c r="V78" s="148">
        <f t="shared" si="42"/>
        <v>51.5</v>
      </c>
      <c r="W78" s="137">
        <v>2</v>
      </c>
      <c r="X78" s="49">
        <f t="shared" si="31"/>
        <v>3.5570052438853237</v>
      </c>
      <c r="Y78" s="34">
        <v>9043</v>
      </c>
      <c r="Z78" s="148">
        <f t="shared" si="43"/>
        <v>4.0999999999999996</v>
      </c>
      <c r="AA78" s="35">
        <f t="shared" si="32"/>
        <v>220234</v>
      </c>
      <c r="AB78" s="34">
        <f t="shared" si="33"/>
        <v>4</v>
      </c>
      <c r="AC78" s="34">
        <f t="shared" si="34"/>
        <v>7.1140104877706474</v>
      </c>
      <c r="AD78" s="36">
        <f t="shared" si="35"/>
        <v>100</v>
      </c>
      <c r="AE78" s="35">
        <f t="shared" si="36"/>
        <v>0</v>
      </c>
    </row>
    <row r="79" spans="1:31" x14ac:dyDescent="0.3">
      <c r="A79">
        <f t="shared" si="37"/>
        <v>0</v>
      </c>
      <c r="B79">
        <v>4</v>
      </c>
      <c r="C79" s="48">
        <v>73</v>
      </c>
      <c r="D79" s="32" t="s">
        <v>69</v>
      </c>
      <c r="E79" s="37">
        <v>185312</v>
      </c>
      <c r="F79" s="32">
        <v>4</v>
      </c>
      <c r="G79" s="40">
        <f t="shared" si="27"/>
        <v>46328</v>
      </c>
      <c r="H79" s="46">
        <f t="shared" si="38"/>
        <v>2.3144949723045043</v>
      </c>
      <c r="I79" s="34">
        <v>35714</v>
      </c>
      <c r="J79" s="148">
        <f t="shared" si="39"/>
        <v>20.6</v>
      </c>
      <c r="K79" s="56">
        <v>1</v>
      </c>
      <c r="L79" s="56">
        <f t="shared" si="28"/>
        <v>2.3144949723045043</v>
      </c>
      <c r="M79" s="34">
        <v>5155</v>
      </c>
      <c r="N79" s="148">
        <f t="shared" si="40"/>
        <v>3</v>
      </c>
      <c r="O79" s="50"/>
      <c r="P79" s="50">
        <f t="shared" si="29"/>
        <v>0</v>
      </c>
      <c r="Q79" s="34">
        <v>2033</v>
      </c>
      <c r="R79" s="148">
        <f t="shared" si="41"/>
        <v>1.2</v>
      </c>
      <c r="S79" s="61"/>
      <c r="T79" s="61">
        <f t="shared" si="30"/>
        <v>0</v>
      </c>
      <c r="U79" s="34">
        <v>125282</v>
      </c>
      <c r="V79" s="148">
        <f t="shared" si="42"/>
        <v>72.3</v>
      </c>
      <c r="W79" s="137">
        <v>3</v>
      </c>
      <c r="X79" s="49">
        <f t="shared" si="31"/>
        <v>6.9434849169135129</v>
      </c>
      <c r="Y79" s="34">
        <v>5073</v>
      </c>
      <c r="Z79" s="148">
        <f t="shared" si="43"/>
        <v>2.9</v>
      </c>
      <c r="AA79" s="35">
        <f t="shared" si="32"/>
        <v>173257</v>
      </c>
      <c r="AB79" s="34">
        <f t="shared" si="33"/>
        <v>4</v>
      </c>
      <c r="AC79" s="34">
        <f t="shared" si="34"/>
        <v>9.2579798892180172</v>
      </c>
      <c r="AD79" s="36">
        <f t="shared" si="35"/>
        <v>100</v>
      </c>
      <c r="AE79" s="35">
        <f t="shared" si="36"/>
        <v>0</v>
      </c>
    </row>
    <row r="80" spans="1:31" x14ac:dyDescent="0.3">
      <c r="A80">
        <f t="shared" si="37"/>
        <v>0</v>
      </c>
      <c r="B80">
        <v>2</v>
      </c>
      <c r="C80" s="42">
        <v>74</v>
      </c>
      <c r="D80" t="s">
        <v>12</v>
      </c>
      <c r="E80" s="34">
        <v>136434</v>
      </c>
      <c r="F80">
        <v>2</v>
      </c>
      <c r="G80" s="35">
        <f t="shared" si="27"/>
        <v>68217</v>
      </c>
      <c r="H80" s="36">
        <f t="shared" si="38"/>
        <v>1.5718358045197396</v>
      </c>
      <c r="I80" s="34">
        <v>57783</v>
      </c>
      <c r="J80" s="148">
        <f t="shared" si="39"/>
        <v>48.2</v>
      </c>
      <c r="K80" s="56">
        <v>1</v>
      </c>
      <c r="L80" s="56">
        <f t="shared" si="28"/>
        <v>1.5718358045197396</v>
      </c>
      <c r="M80" s="34">
        <v>34499</v>
      </c>
      <c r="N80" s="148">
        <f t="shared" si="40"/>
        <v>28.8</v>
      </c>
      <c r="O80" s="50">
        <v>1</v>
      </c>
      <c r="P80" s="50">
        <f t="shared" si="29"/>
        <v>1.5718358045197396</v>
      </c>
      <c r="Q80" s="34">
        <v>19189</v>
      </c>
      <c r="R80" s="148">
        <f t="shared" si="41"/>
        <v>16</v>
      </c>
      <c r="S80" s="61"/>
      <c r="T80" s="61">
        <f t="shared" si="30"/>
        <v>0</v>
      </c>
      <c r="U80" s="34">
        <v>0</v>
      </c>
      <c r="V80" s="148">
        <f t="shared" si="42"/>
        <v>0</v>
      </c>
      <c r="W80" s="49"/>
      <c r="X80" s="49">
        <f t="shared" si="31"/>
        <v>0</v>
      </c>
      <c r="Y80" s="34">
        <v>8492</v>
      </c>
      <c r="Z80" s="148">
        <f t="shared" si="43"/>
        <v>7.1</v>
      </c>
      <c r="AA80" s="35">
        <f t="shared" si="32"/>
        <v>119963</v>
      </c>
      <c r="AB80" s="34">
        <f t="shared" si="33"/>
        <v>2</v>
      </c>
      <c r="AC80" s="34">
        <f t="shared" si="34"/>
        <v>3.1436716090394792</v>
      </c>
      <c r="AD80" s="36">
        <f t="shared" si="35"/>
        <v>100.1</v>
      </c>
      <c r="AE80" s="35">
        <f t="shared" si="36"/>
        <v>0</v>
      </c>
    </row>
    <row r="81" spans="1:31" x14ac:dyDescent="0.3">
      <c r="A81">
        <f t="shared" si="37"/>
        <v>0</v>
      </c>
      <c r="B81">
        <v>2</v>
      </c>
      <c r="C81" s="48">
        <v>75</v>
      </c>
      <c r="D81" s="32" t="s">
        <v>8</v>
      </c>
      <c r="E81" s="37">
        <v>70728</v>
      </c>
      <c r="F81" s="32">
        <v>2</v>
      </c>
      <c r="G81" s="40">
        <f t="shared" si="27"/>
        <v>35364</v>
      </c>
      <c r="H81" s="46">
        <f t="shared" si="38"/>
        <v>3.0320643331332167</v>
      </c>
      <c r="I81" s="34">
        <v>22831</v>
      </c>
      <c r="J81" s="148">
        <f t="shared" si="39"/>
        <v>40.200000000000003</v>
      </c>
      <c r="K81" s="56">
        <v>1</v>
      </c>
      <c r="L81" s="56">
        <f t="shared" si="28"/>
        <v>3.0320643331332167</v>
      </c>
      <c r="M81" s="34">
        <v>17476</v>
      </c>
      <c r="N81" s="148">
        <f t="shared" si="40"/>
        <v>30.8</v>
      </c>
      <c r="O81" s="50">
        <v>1</v>
      </c>
      <c r="P81" s="50">
        <f t="shared" si="29"/>
        <v>3.0320643331332167</v>
      </c>
      <c r="Q81" s="34">
        <v>5651</v>
      </c>
      <c r="R81" s="148">
        <f t="shared" si="41"/>
        <v>10</v>
      </c>
      <c r="S81" s="61"/>
      <c r="T81" s="61">
        <f t="shared" si="30"/>
        <v>0</v>
      </c>
      <c r="U81" s="34">
        <v>7089</v>
      </c>
      <c r="V81" s="148">
        <f t="shared" si="42"/>
        <v>12.5</v>
      </c>
      <c r="W81" s="49"/>
      <c r="X81" s="49">
        <f t="shared" si="31"/>
        <v>0</v>
      </c>
      <c r="Y81" s="34">
        <v>3725</v>
      </c>
      <c r="Z81" s="148">
        <f t="shared" si="43"/>
        <v>6.6</v>
      </c>
      <c r="AA81" s="35">
        <f t="shared" si="32"/>
        <v>56772</v>
      </c>
      <c r="AB81" s="34">
        <f t="shared" si="33"/>
        <v>2</v>
      </c>
      <c r="AC81" s="34">
        <f t="shared" si="34"/>
        <v>6.0641286662664333</v>
      </c>
      <c r="AD81" s="36">
        <f t="shared" si="35"/>
        <v>100.1</v>
      </c>
      <c r="AE81" s="35">
        <f t="shared" si="36"/>
        <v>0</v>
      </c>
    </row>
    <row r="82" spans="1:31" x14ac:dyDescent="0.3">
      <c r="A82">
        <f t="shared" si="37"/>
        <v>0</v>
      </c>
      <c r="B82">
        <v>2</v>
      </c>
      <c r="C82" s="48">
        <v>76</v>
      </c>
      <c r="D82" s="32" t="s">
        <v>36</v>
      </c>
      <c r="E82" s="37">
        <v>102612</v>
      </c>
      <c r="F82" s="32">
        <v>2</v>
      </c>
      <c r="G82" s="40">
        <f t="shared" si="27"/>
        <v>51306</v>
      </c>
      <c r="H82" s="46">
        <f t="shared" si="38"/>
        <v>2.0899295029221352</v>
      </c>
      <c r="I82" s="34">
        <v>22860</v>
      </c>
      <c r="J82" s="148">
        <f t="shared" si="39"/>
        <v>28.3</v>
      </c>
      <c r="K82" s="56"/>
      <c r="L82" s="56">
        <f t="shared" si="28"/>
        <v>0</v>
      </c>
      <c r="M82" s="34">
        <v>1374</v>
      </c>
      <c r="N82" s="148">
        <f t="shared" si="40"/>
        <v>1.7</v>
      </c>
      <c r="O82" s="50"/>
      <c r="P82" s="50">
        <f t="shared" si="29"/>
        <v>0</v>
      </c>
      <c r="Q82" s="34">
        <v>27554</v>
      </c>
      <c r="R82" s="148">
        <f t="shared" si="41"/>
        <v>34.1</v>
      </c>
      <c r="S82" s="61">
        <v>1</v>
      </c>
      <c r="T82" s="61">
        <f t="shared" si="30"/>
        <v>2.0899295029221352</v>
      </c>
      <c r="U82" s="34">
        <v>25437</v>
      </c>
      <c r="V82" s="148">
        <f t="shared" si="42"/>
        <v>31.5</v>
      </c>
      <c r="W82" s="137">
        <v>1</v>
      </c>
      <c r="X82" s="49">
        <f t="shared" si="31"/>
        <v>2.0899295029221352</v>
      </c>
      <c r="Y82" s="34">
        <v>3591</v>
      </c>
      <c r="Z82" s="148">
        <f t="shared" si="43"/>
        <v>4.4000000000000004</v>
      </c>
      <c r="AA82" s="35">
        <f t="shared" si="32"/>
        <v>80816</v>
      </c>
      <c r="AB82" s="34">
        <f t="shared" si="33"/>
        <v>2</v>
      </c>
      <c r="AC82" s="34">
        <f t="shared" si="34"/>
        <v>4.1798590058442704</v>
      </c>
      <c r="AD82" s="36">
        <f t="shared" si="35"/>
        <v>100</v>
      </c>
      <c r="AE82" s="35">
        <f t="shared" si="36"/>
        <v>0</v>
      </c>
    </row>
    <row r="83" spans="1:31" x14ac:dyDescent="0.3">
      <c r="A83">
        <f t="shared" si="37"/>
        <v>0</v>
      </c>
      <c r="B83">
        <v>2</v>
      </c>
      <c r="C83" s="42">
        <v>77</v>
      </c>
      <c r="D83" t="s">
        <v>76</v>
      </c>
      <c r="E83" s="34">
        <v>141659</v>
      </c>
      <c r="F83">
        <v>2</v>
      </c>
      <c r="G83" s="35">
        <f t="shared" si="27"/>
        <v>70829.5</v>
      </c>
      <c r="H83" s="36">
        <f t="shared" si="38"/>
        <v>1.5138596640795583</v>
      </c>
      <c r="I83" s="34">
        <v>59175</v>
      </c>
      <c r="J83" s="148">
        <f t="shared" si="39"/>
        <v>47.2</v>
      </c>
      <c r="K83" s="56">
        <v>1</v>
      </c>
      <c r="L83" s="56">
        <f t="shared" si="28"/>
        <v>1.5138596640795583</v>
      </c>
      <c r="M83" s="34">
        <v>40975</v>
      </c>
      <c r="N83" s="148">
        <f t="shared" si="40"/>
        <v>32.700000000000003</v>
      </c>
      <c r="O83" s="50">
        <v>1</v>
      </c>
      <c r="P83" s="50">
        <f t="shared" si="29"/>
        <v>1.5138596640795583</v>
      </c>
      <c r="Q83" s="34">
        <v>13112</v>
      </c>
      <c r="R83" s="148">
        <f t="shared" si="41"/>
        <v>10.5</v>
      </c>
      <c r="S83" s="61"/>
      <c r="T83" s="61">
        <f t="shared" si="30"/>
        <v>0</v>
      </c>
      <c r="U83" s="34">
        <v>5841</v>
      </c>
      <c r="V83" s="148">
        <f t="shared" si="42"/>
        <v>4.7</v>
      </c>
      <c r="W83" s="49"/>
      <c r="X83" s="49">
        <f t="shared" si="31"/>
        <v>0</v>
      </c>
      <c r="Y83" s="34">
        <v>6200</v>
      </c>
      <c r="Z83" s="148">
        <f t="shared" si="43"/>
        <v>4.9000000000000004</v>
      </c>
      <c r="AA83" s="35">
        <f t="shared" si="32"/>
        <v>125303</v>
      </c>
      <c r="AB83" s="34">
        <f t="shared" si="33"/>
        <v>2</v>
      </c>
      <c r="AC83" s="34">
        <f t="shared" si="34"/>
        <v>3.0277193281591166</v>
      </c>
      <c r="AD83" s="36">
        <f t="shared" si="35"/>
        <v>100.00000000000001</v>
      </c>
      <c r="AE83" s="35">
        <f t="shared" si="36"/>
        <v>0</v>
      </c>
    </row>
    <row r="84" spans="1:31" x14ac:dyDescent="0.3">
      <c r="A84">
        <f t="shared" si="37"/>
        <v>0</v>
      </c>
      <c r="B84">
        <v>2</v>
      </c>
      <c r="C84" s="42">
        <v>78</v>
      </c>
      <c r="D84" t="s">
        <v>41</v>
      </c>
      <c r="E84" s="34">
        <v>160199</v>
      </c>
      <c r="F84">
        <v>2</v>
      </c>
      <c r="G84" s="35">
        <f t="shared" si="27"/>
        <v>80099.5</v>
      </c>
      <c r="H84" s="36">
        <f t="shared" si="38"/>
        <v>1.3386590812292596</v>
      </c>
      <c r="I84" s="34">
        <v>82141</v>
      </c>
      <c r="J84" s="148">
        <f t="shared" si="39"/>
        <v>57.9</v>
      </c>
      <c r="K84" s="56">
        <v>2</v>
      </c>
      <c r="L84" s="56">
        <f t="shared" si="28"/>
        <v>2.6773181624585192</v>
      </c>
      <c r="M84" s="34">
        <v>26981</v>
      </c>
      <c r="N84" s="148">
        <f t="shared" si="40"/>
        <v>19</v>
      </c>
      <c r="O84" s="50"/>
      <c r="P84" s="50">
        <f t="shared" si="29"/>
        <v>0</v>
      </c>
      <c r="Q84" s="34">
        <v>22074</v>
      </c>
      <c r="R84" s="148">
        <f t="shared" si="41"/>
        <v>15.6</v>
      </c>
      <c r="S84" s="61"/>
      <c r="T84" s="61">
        <f t="shared" si="30"/>
        <v>0</v>
      </c>
      <c r="U84" s="34">
        <v>0</v>
      </c>
      <c r="V84" s="148">
        <f t="shared" si="42"/>
        <v>0</v>
      </c>
      <c r="W84" s="49"/>
      <c r="X84" s="49">
        <f t="shared" si="31"/>
        <v>0</v>
      </c>
      <c r="Y84" s="34">
        <v>10586</v>
      </c>
      <c r="Z84" s="148">
        <f t="shared" si="43"/>
        <v>7.5</v>
      </c>
      <c r="AA84" s="35">
        <f t="shared" si="32"/>
        <v>141782</v>
      </c>
      <c r="AB84" s="34">
        <f t="shared" si="33"/>
        <v>2</v>
      </c>
      <c r="AC84" s="34">
        <f t="shared" si="34"/>
        <v>2.6773181624585192</v>
      </c>
      <c r="AD84" s="36">
        <f t="shared" si="35"/>
        <v>100</v>
      </c>
      <c r="AE84" s="35">
        <f t="shared" si="36"/>
        <v>0</v>
      </c>
    </row>
    <row r="85" spans="1:31" x14ac:dyDescent="0.3">
      <c r="A85">
        <f t="shared" si="37"/>
        <v>0</v>
      </c>
      <c r="B85">
        <v>2</v>
      </c>
      <c r="C85" s="48">
        <v>79</v>
      </c>
      <c r="D85" s="32" t="s">
        <v>49</v>
      </c>
      <c r="E85" s="37">
        <v>73285</v>
      </c>
      <c r="F85" s="32">
        <v>2</v>
      </c>
      <c r="G85" s="40">
        <f t="shared" si="27"/>
        <v>36642.5</v>
      </c>
      <c r="H85" s="46">
        <f t="shared" si="38"/>
        <v>2.9262720359397716</v>
      </c>
      <c r="I85" s="34">
        <v>38967</v>
      </c>
      <c r="J85" s="148">
        <f t="shared" si="39"/>
        <v>59.5</v>
      </c>
      <c r="K85" s="56">
        <v>2</v>
      </c>
      <c r="L85" s="56">
        <f t="shared" si="28"/>
        <v>5.8525440718795432</v>
      </c>
      <c r="M85" s="34">
        <v>9948</v>
      </c>
      <c r="N85" s="148">
        <f t="shared" si="40"/>
        <v>15.2</v>
      </c>
      <c r="O85" s="50"/>
      <c r="P85" s="50">
        <f t="shared" si="29"/>
        <v>0</v>
      </c>
      <c r="Q85" s="34">
        <v>13708</v>
      </c>
      <c r="R85" s="148">
        <f t="shared" si="41"/>
        <v>20.9</v>
      </c>
      <c r="S85" s="61"/>
      <c r="T85" s="61">
        <f t="shared" si="30"/>
        <v>0</v>
      </c>
      <c r="U85" s="34">
        <v>83</v>
      </c>
      <c r="V85" s="148">
        <f t="shared" si="42"/>
        <v>0.1</v>
      </c>
      <c r="W85" s="49"/>
      <c r="X85" s="49">
        <f t="shared" si="31"/>
        <v>0</v>
      </c>
      <c r="Y85" s="34">
        <v>2746</v>
      </c>
      <c r="Z85" s="148">
        <f t="shared" si="43"/>
        <v>4.2</v>
      </c>
      <c r="AA85" s="35">
        <f t="shared" si="32"/>
        <v>65452</v>
      </c>
      <c r="AB85" s="34">
        <f t="shared" si="33"/>
        <v>2</v>
      </c>
      <c r="AC85" s="34">
        <f t="shared" si="34"/>
        <v>5.8525440718795432</v>
      </c>
      <c r="AD85" s="36">
        <f t="shared" si="35"/>
        <v>99.899999999999991</v>
      </c>
      <c r="AE85" s="35">
        <f t="shared" si="36"/>
        <v>0</v>
      </c>
    </row>
    <row r="86" spans="1:31" x14ac:dyDescent="0.3">
      <c r="A86">
        <f t="shared" si="37"/>
        <v>0</v>
      </c>
      <c r="B86">
        <v>4</v>
      </c>
      <c r="C86" s="42">
        <v>80</v>
      </c>
      <c r="D86" t="s">
        <v>62</v>
      </c>
      <c r="E86" s="34">
        <v>297283</v>
      </c>
      <c r="F86">
        <v>4</v>
      </c>
      <c r="G86" s="35">
        <f t="shared" si="27"/>
        <v>74320.75</v>
      </c>
      <c r="H86" s="36">
        <f t="shared" si="38"/>
        <v>1.4427454388837986</v>
      </c>
      <c r="I86" s="34">
        <v>115785</v>
      </c>
      <c r="J86" s="148">
        <f t="shared" si="39"/>
        <v>43.1</v>
      </c>
      <c r="K86" s="56">
        <v>2</v>
      </c>
      <c r="L86" s="56">
        <f t="shared" si="28"/>
        <v>2.8854908777675972</v>
      </c>
      <c r="M86" s="34">
        <v>30877</v>
      </c>
      <c r="N86" s="148">
        <f t="shared" si="40"/>
        <v>11.5</v>
      </c>
      <c r="O86" s="50"/>
      <c r="P86" s="50">
        <f t="shared" si="29"/>
        <v>0</v>
      </c>
      <c r="Q86" s="34">
        <v>110708</v>
      </c>
      <c r="R86" s="148">
        <f t="shared" si="41"/>
        <v>41.2</v>
      </c>
      <c r="S86" s="61">
        <v>2</v>
      </c>
      <c r="T86" s="61">
        <f t="shared" si="30"/>
        <v>2.8854908777675972</v>
      </c>
      <c r="U86" s="34">
        <v>2038</v>
      </c>
      <c r="V86" s="148">
        <f t="shared" si="42"/>
        <v>0.8</v>
      </c>
      <c r="W86" s="49"/>
      <c r="X86" s="49">
        <f t="shared" si="31"/>
        <v>0</v>
      </c>
      <c r="Y86" s="34">
        <v>9196</v>
      </c>
      <c r="Z86" s="148">
        <f t="shared" si="43"/>
        <v>3.4</v>
      </c>
      <c r="AA86" s="35">
        <f t="shared" si="32"/>
        <v>268604</v>
      </c>
      <c r="AB86" s="34">
        <f t="shared" si="33"/>
        <v>4</v>
      </c>
      <c r="AC86" s="34">
        <f t="shared" si="34"/>
        <v>5.7709817555351943</v>
      </c>
      <c r="AD86" s="36">
        <f t="shared" si="35"/>
        <v>100.00000000000001</v>
      </c>
      <c r="AE86" s="35">
        <f t="shared" si="36"/>
        <v>0</v>
      </c>
    </row>
    <row r="87" spans="1:31" x14ac:dyDescent="0.3">
      <c r="A87">
        <f t="shared" si="37"/>
        <v>0</v>
      </c>
      <c r="B87">
        <v>3</v>
      </c>
      <c r="C87" s="42">
        <v>81</v>
      </c>
      <c r="D87" t="s">
        <v>26</v>
      </c>
      <c r="E87" s="34">
        <v>230334</v>
      </c>
      <c r="F87">
        <v>3</v>
      </c>
      <c r="G87" s="35">
        <f t="shared" si="27"/>
        <v>76778</v>
      </c>
      <c r="H87" s="36">
        <f t="shared" si="38"/>
        <v>1.3965709327792217</v>
      </c>
      <c r="I87" s="34">
        <v>141181</v>
      </c>
      <c r="J87" s="148">
        <f t="shared" si="39"/>
        <v>65.900000000000006</v>
      </c>
      <c r="K87" s="56">
        <v>3</v>
      </c>
      <c r="L87" s="56">
        <f t="shared" si="28"/>
        <v>4.1897127983376654</v>
      </c>
      <c r="M87" s="34">
        <v>26578</v>
      </c>
      <c r="N87" s="148">
        <f t="shared" si="40"/>
        <v>12.4</v>
      </c>
      <c r="O87" s="50"/>
      <c r="P87" s="50">
        <f t="shared" si="29"/>
        <v>0</v>
      </c>
      <c r="Q87" s="34">
        <v>34776</v>
      </c>
      <c r="R87" s="148">
        <f t="shared" si="41"/>
        <v>16.2</v>
      </c>
      <c r="S87" s="61"/>
      <c r="T87" s="61">
        <f t="shared" si="30"/>
        <v>0</v>
      </c>
      <c r="U87" s="34">
        <v>0</v>
      </c>
      <c r="V87" s="148">
        <f t="shared" si="42"/>
        <v>0</v>
      </c>
      <c r="W87" s="49"/>
      <c r="X87" s="49">
        <f t="shared" si="31"/>
        <v>0</v>
      </c>
      <c r="Y87" s="34">
        <v>11542</v>
      </c>
      <c r="Z87" s="148">
        <f t="shared" si="43"/>
        <v>5.4</v>
      </c>
      <c r="AA87" s="35">
        <f t="shared" si="32"/>
        <v>214077</v>
      </c>
      <c r="AB87" s="34">
        <f t="shared" si="33"/>
        <v>3</v>
      </c>
      <c r="AC87" s="34">
        <f t="shared" si="34"/>
        <v>4.1897127983376654</v>
      </c>
      <c r="AD87" s="36">
        <f t="shared" si="35"/>
        <v>99.90000000000002</v>
      </c>
      <c r="AE87" s="35">
        <f t="shared" si="36"/>
        <v>0</v>
      </c>
    </row>
    <row r="88" spans="1:31" x14ac:dyDescent="0.3">
      <c r="A88" s="38">
        <f>SUM(A7:A87)</f>
        <v>5.2360000000000007</v>
      </c>
      <c r="B88" s="38">
        <f>SUM(B7:B87)</f>
        <v>550</v>
      </c>
      <c r="D88" s="32" t="s">
        <v>170</v>
      </c>
      <c r="E88" s="38">
        <f>SUM(E7:E87)</f>
        <v>48006650</v>
      </c>
      <c r="F88" s="38">
        <f>SUM(F7:F87)</f>
        <v>550</v>
      </c>
      <c r="G88" s="41">
        <f t="shared" si="27"/>
        <v>87284.818181818177</v>
      </c>
      <c r="H88" s="36">
        <f t="shared" si="38"/>
        <v>1.2284601756695728</v>
      </c>
      <c r="I88" s="37">
        <f>SUM(I7:I87)</f>
        <v>21399082</v>
      </c>
      <c r="J88" s="154">
        <f t="shared" si="39"/>
        <v>49.8</v>
      </c>
      <c r="K88" s="57">
        <f>SUM(K7:K87)</f>
        <v>327</v>
      </c>
      <c r="L88" s="57">
        <f>SUM(L7:L87)</f>
        <v>425.28302897035468</v>
      </c>
      <c r="M88" s="37">
        <f>SUM(M7:M87)</f>
        <v>11155972</v>
      </c>
      <c r="N88" s="154">
        <f t="shared" si="40"/>
        <v>26</v>
      </c>
      <c r="O88" s="59">
        <f>SUM(O7:O87)</f>
        <v>135</v>
      </c>
      <c r="P88" s="59">
        <f>SUM(P7:P87)</f>
        <v>161.1877401846053</v>
      </c>
      <c r="Q88" s="37">
        <f>SUM(Q7:Q87)</f>
        <v>5585513</v>
      </c>
      <c r="R88" s="154">
        <f t="shared" si="41"/>
        <v>13</v>
      </c>
      <c r="S88" s="62">
        <f>SUM(S7:S87)</f>
        <v>53</v>
      </c>
      <c r="T88" s="62">
        <f>SUM(T7:T87)</f>
        <v>62.684369597715573</v>
      </c>
      <c r="U88" s="37">
        <f>SUM(U7:U87)</f>
        <v>2819917</v>
      </c>
      <c r="V88" s="154">
        <f t="shared" si="42"/>
        <v>6.6</v>
      </c>
      <c r="W88" s="64">
        <f>SUM(W7:W87)</f>
        <v>35</v>
      </c>
      <c r="X88" s="64">
        <f>SUM(X7:X87)</f>
        <v>62.335928877968236</v>
      </c>
      <c r="Y88" s="37">
        <f>SUM(Y7:Y87)</f>
        <v>1981279</v>
      </c>
      <c r="Z88" s="154">
        <f t="shared" si="43"/>
        <v>4.5999999999999996</v>
      </c>
      <c r="AA88" s="37">
        <f>SUM(AA7:AA87)</f>
        <v>42941763</v>
      </c>
      <c r="AB88" s="37">
        <f>SUM(AB7:AB87)</f>
        <v>550</v>
      </c>
      <c r="AC88" s="37">
        <f>SUM(AC7:AC87)</f>
        <v>711.4910676306439</v>
      </c>
      <c r="AD88" s="46">
        <f t="shared" si="35"/>
        <v>99.999999999999986</v>
      </c>
      <c r="AE88" s="35">
        <f t="shared" si="36"/>
        <v>0</v>
      </c>
    </row>
    <row r="89" spans="1:31" x14ac:dyDescent="0.3">
      <c r="I89" s="37">
        <f>I88/K88</f>
        <v>65440.617737003056</v>
      </c>
      <c r="K89" s="56">
        <f>I88/AA88*AB88</f>
        <v>274.08038882800412</v>
      </c>
      <c r="L89" s="58">
        <f>L88/K88</f>
        <v>1.3005597216218798</v>
      </c>
      <c r="M89" s="37">
        <f>M88/O88</f>
        <v>82636.829629629632</v>
      </c>
      <c r="O89" s="50">
        <f>M88/AA88*AB88</f>
        <v>142.88618285187778</v>
      </c>
      <c r="P89" s="60">
        <f>P88/O88</f>
        <v>1.193983260626706</v>
      </c>
      <c r="Q89" s="37">
        <f>Q88/S88</f>
        <v>105387.03773584905</v>
      </c>
      <c r="S89" s="61">
        <f>Q88/AA88*AB88</f>
        <v>71.539497574889964</v>
      </c>
      <c r="T89" s="63">
        <f>T88/S88</f>
        <v>1.1827239546738788</v>
      </c>
      <c r="U89" s="37">
        <f>U88/W88</f>
        <v>80569.057142857142</v>
      </c>
      <c r="V89" s="148"/>
      <c r="W89" s="49">
        <f>U88/AA88*AB88</f>
        <v>36.1176216728689</v>
      </c>
      <c r="X89" s="51">
        <f>X88/W88</f>
        <v>1.7810265393705211</v>
      </c>
      <c r="Y89"/>
      <c r="AC89" s="51">
        <f>AC88/AB88</f>
        <v>1.293620122964807</v>
      </c>
    </row>
    <row r="90" spans="1:31" x14ac:dyDescent="0.3">
      <c r="D90" t="s">
        <v>171</v>
      </c>
      <c r="I90"/>
      <c r="M90"/>
      <c r="Q90"/>
      <c r="U90"/>
      <c r="Y90"/>
    </row>
    <row r="91" spans="1:31" x14ac:dyDescent="0.3">
      <c r="L91"/>
      <c r="M91"/>
      <c r="O91"/>
      <c r="P91"/>
      <c r="Q91"/>
      <c r="S91"/>
      <c r="T91"/>
      <c r="U91"/>
      <c r="W91"/>
      <c r="X91"/>
      <c r="Y91"/>
    </row>
    <row r="92" spans="1:31" x14ac:dyDescent="0.3">
      <c r="M92"/>
      <c r="Q92"/>
      <c r="U92"/>
      <c r="Y9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9"/>
  <sheetViews>
    <sheetView workbookViewId="0">
      <selection activeCell="C91" sqref="C91"/>
    </sheetView>
  </sheetViews>
  <sheetFormatPr defaultColWidth="11.19921875" defaultRowHeight="15.6" x14ac:dyDescent="0.3"/>
  <cols>
    <col min="1" max="1" width="4.69921875" customWidth="1"/>
    <col min="3" max="3" width="11.796875" style="144" customWidth="1"/>
    <col min="4" max="4" width="11.796875" customWidth="1"/>
    <col min="5" max="5" width="8.296875" customWidth="1"/>
    <col min="6" max="7" width="10" style="148" customWidth="1"/>
    <col min="8" max="8" width="8" customWidth="1"/>
    <col min="9" max="9" width="7.296875" customWidth="1"/>
    <col min="10" max="10" width="11" customWidth="1"/>
    <col min="11" max="11" width="8.69921875" customWidth="1"/>
    <col min="12" max="12" width="6.69921875" customWidth="1"/>
    <col min="13" max="13" width="8.19921875" customWidth="1"/>
    <col min="14" max="14" width="6.296875" customWidth="1"/>
    <col min="15" max="15" width="8" customWidth="1"/>
    <col min="16" max="16" width="6.5" customWidth="1"/>
    <col min="17" max="17" width="7.69921875" customWidth="1"/>
    <col min="18" max="18" width="6.5" customWidth="1"/>
    <col min="19" max="19" width="7.796875" customWidth="1"/>
    <col min="20" max="20" width="6" customWidth="1"/>
  </cols>
  <sheetData>
    <row r="3" spans="1:21" x14ac:dyDescent="0.3">
      <c r="C3" s="150"/>
      <c r="D3" s="151"/>
      <c r="G3" s="149"/>
      <c r="I3" s="45"/>
    </row>
    <row r="4" spans="1:21" x14ac:dyDescent="0.3">
      <c r="C4"/>
      <c r="F4" s="158"/>
      <c r="G4" s="158"/>
      <c r="H4" s="155"/>
      <c r="I4" s="155"/>
    </row>
    <row r="5" spans="1:21" x14ac:dyDescent="0.3">
      <c r="C5" s="166"/>
      <c r="D5" s="166"/>
      <c r="E5" s="141" t="s">
        <v>207</v>
      </c>
      <c r="F5" s="176" t="s">
        <v>248</v>
      </c>
      <c r="G5" s="177"/>
      <c r="H5" s="178"/>
      <c r="I5" s="161">
        <v>550</v>
      </c>
      <c r="J5" s="152" t="s">
        <v>247</v>
      </c>
      <c r="K5" s="179" t="s">
        <v>249</v>
      </c>
      <c r="L5" s="180"/>
      <c r="M5" s="180"/>
      <c r="N5" s="180"/>
      <c r="O5" s="180"/>
      <c r="P5" s="180"/>
      <c r="Q5" s="180"/>
      <c r="R5" s="180"/>
      <c r="S5" s="180"/>
      <c r="T5" s="180"/>
      <c r="U5" s="181"/>
    </row>
    <row r="6" spans="1:21" x14ac:dyDescent="0.3">
      <c r="C6" s="167">
        <v>2011</v>
      </c>
      <c r="D6" s="167">
        <v>2011</v>
      </c>
      <c r="E6" s="142" t="s">
        <v>244</v>
      </c>
      <c r="F6" s="159" t="s">
        <v>242</v>
      </c>
      <c r="G6" s="159" t="s">
        <v>241</v>
      </c>
      <c r="H6" s="141"/>
      <c r="I6" s="142" t="s">
        <v>246</v>
      </c>
      <c r="J6" s="157" t="s">
        <v>237</v>
      </c>
      <c r="K6" s="67"/>
      <c r="L6" s="68"/>
      <c r="M6" s="68"/>
      <c r="N6" s="68"/>
      <c r="O6" s="68"/>
      <c r="P6" s="68"/>
      <c r="Q6" s="68"/>
      <c r="R6" s="68"/>
      <c r="S6" s="68"/>
      <c r="T6" s="68"/>
      <c r="U6" s="156"/>
    </row>
    <row r="7" spans="1:21" x14ac:dyDescent="0.3">
      <c r="C7" s="168" t="s">
        <v>244</v>
      </c>
      <c r="D7" s="143" t="s">
        <v>206</v>
      </c>
      <c r="E7" s="143" t="s">
        <v>245</v>
      </c>
      <c r="F7" s="160" t="s">
        <v>214</v>
      </c>
      <c r="G7" s="160" t="s">
        <v>214</v>
      </c>
      <c r="H7" s="143" t="s">
        <v>243</v>
      </c>
      <c r="I7" s="143" t="s">
        <v>214</v>
      </c>
      <c r="J7" s="153" t="s">
        <v>238</v>
      </c>
      <c r="K7" s="169" t="s">
        <v>174</v>
      </c>
      <c r="L7" s="170" t="s">
        <v>243</v>
      </c>
      <c r="M7" s="169" t="s">
        <v>176</v>
      </c>
      <c r="N7" s="170" t="s">
        <v>243</v>
      </c>
      <c r="O7" s="169" t="s">
        <v>177</v>
      </c>
      <c r="P7" s="170" t="s">
        <v>243</v>
      </c>
      <c r="Q7" s="169" t="s">
        <v>239</v>
      </c>
      <c r="R7" s="170" t="s">
        <v>243</v>
      </c>
      <c r="S7" s="169" t="s">
        <v>240</v>
      </c>
      <c r="T7" s="170" t="s">
        <v>243</v>
      </c>
      <c r="U7" s="153" t="s">
        <v>167</v>
      </c>
    </row>
    <row r="8" spans="1:21" x14ac:dyDescent="0.3">
      <c r="A8">
        <v>1</v>
      </c>
      <c r="B8" t="s">
        <v>79</v>
      </c>
      <c r="C8" s="145">
        <v>2108805</v>
      </c>
      <c r="D8" s="34">
        <v>1335321</v>
      </c>
      <c r="E8" s="36">
        <f>ROUND(D8/C8,2)</f>
        <v>0.63</v>
      </c>
      <c r="F8" s="148">
        <f t="shared" ref="F8:F39" si="0">ROUND($I$5/$C$89*C8,1)</f>
        <v>15.5</v>
      </c>
      <c r="G8" s="154">
        <f t="shared" ref="G8:G39" si="1">ROUND($I$5/$D$89*D8,1)</f>
        <v>15.3</v>
      </c>
      <c r="H8" s="147">
        <f>F8-G8</f>
        <v>0.19999999999999929</v>
      </c>
      <c r="I8">
        <v>14</v>
      </c>
      <c r="J8" s="172">
        <f>I8-G8</f>
        <v>-1.3000000000000007</v>
      </c>
      <c r="K8" s="138">
        <f>G8*'Analiz 1'!J7/100</f>
        <v>5.7222</v>
      </c>
      <c r="L8" s="139">
        <f>'Analiz 1'!K7-K8</f>
        <v>0.27780000000000005</v>
      </c>
      <c r="M8" s="138">
        <f>G8*'Analiz 1'!N7/100</f>
        <v>4.7276999999999996</v>
      </c>
      <c r="N8" s="139">
        <f>'Analiz 1'!O7-M8</f>
        <v>-0.72769999999999957</v>
      </c>
      <c r="O8" s="138">
        <f>G8*'Analiz 1'!R7/100</f>
        <v>3.1059000000000001</v>
      </c>
      <c r="P8" s="139">
        <f>'Analiz 1'!S7-O8</f>
        <v>-0.10590000000000011</v>
      </c>
      <c r="Q8" s="138">
        <f>G8*'Analiz 1'!V7/100</f>
        <v>1.224</v>
      </c>
      <c r="R8" s="139">
        <f>'Analiz 1'!W7-Q8</f>
        <v>-0.22399999999999998</v>
      </c>
      <c r="S8" s="138">
        <f>G8*'Analiz 1'!Z7/100</f>
        <v>0.53550000000000009</v>
      </c>
      <c r="T8" s="147">
        <f>-S8</f>
        <v>-0.53550000000000009</v>
      </c>
      <c r="U8" s="138">
        <f>K8+M8+O8+Q8+S8</f>
        <v>15.315300000000001</v>
      </c>
    </row>
    <row r="9" spans="1:21" x14ac:dyDescent="0.3">
      <c r="A9">
        <v>2</v>
      </c>
      <c r="B9" t="s">
        <v>80</v>
      </c>
      <c r="C9" s="145">
        <v>593931</v>
      </c>
      <c r="D9" s="34">
        <v>348223</v>
      </c>
      <c r="E9" s="36">
        <f t="shared" ref="E9:E72" si="2">ROUND(D9/C9,2)</f>
        <v>0.59</v>
      </c>
      <c r="F9" s="148">
        <f t="shared" si="0"/>
        <v>4.4000000000000004</v>
      </c>
      <c r="G9" s="154">
        <f t="shared" si="1"/>
        <v>4</v>
      </c>
      <c r="H9" s="147">
        <f t="shared" ref="H9:H72" si="3">F9-G9</f>
        <v>0.40000000000000036</v>
      </c>
      <c r="I9">
        <v>5</v>
      </c>
      <c r="J9" s="172">
        <f t="shared" ref="J9:J72" si="4">I9-G9</f>
        <v>1</v>
      </c>
      <c r="K9" s="138">
        <f>G9*'Analiz 1'!J8/100</f>
        <v>2.6919999999999997</v>
      </c>
      <c r="L9" s="171">
        <f>'Analiz 1'!K8-K9</f>
        <v>1.3080000000000003</v>
      </c>
      <c r="M9" s="138">
        <f>G9*'Analiz 1'!N8/100</f>
        <v>0.66400000000000003</v>
      </c>
      <c r="N9" s="139">
        <f>'Analiz 1'!O8-M9</f>
        <v>0.33599999999999997</v>
      </c>
      <c r="O9" s="138">
        <f>G9*'Analiz 1'!R8/100</f>
        <v>0.184</v>
      </c>
      <c r="P9" s="139">
        <f>'Analiz 1'!S8-O9</f>
        <v>-0.184</v>
      </c>
      <c r="Q9" s="138">
        <f>G9*'Analiz 1'!V8/100</f>
        <v>0.26400000000000001</v>
      </c>
      <c r="R9" s="139">
        <f>'Analiz 1'!W8-Q9</f>
        <v>-0.26400000000000001</v>
      </c>
      <c r="S9" s="138">
        <f>G9*'Analiz 1'!Z8/100</f>
        <v>0.2</v>
      </c>
      <c r="T9" s="147">
        <f t="shared" ref="T9:T72" si="5">-S9</f>
        <v>-0.2</v>
      </c>
      <c r="U9" s="138">
        <f t="shared" ref="U9:U72" si="6">K9+M9+O9+Q9+S9</f>
        <v>4.0040000000000004</v>
      </c>
    </row>
    <row r="10" spans="1:21" x14ac:dyDescent="0.3">
      <c r="A10">
        <v>3</v>
      </c>
      <c r="B10" t="s">
        <v>81</v>
      </c>
      <c r="C10" s="145">
        <v>698626</v>
      </c>
      <c r="D10" s="34">
        <v>481122</v>
      </c>
      <c r="E10" s="36">
        <f t="shared" si="2"/>
        <v>0.69</v>
      </c>
      <c r="F10" s="148">
        <f t="shared" si="0"/>
        <v>5.0999999999999996</v>
      </c>
      <c r="G10" s="154">
        <f t="shared" si="1"/>
        <v>5.5</v>
      </c>
      <c r="H10" s="147">
        <f t="shared" si="3"/>
        <v>-0.40000000000000036</v>
      </c>
      <c r="I10">
        <v>5</v>
      </c>
      <c r="J10" s="162">
        <f t="shared" si="4"/>
        <v>-0.5</v>
      </c>
      <c r="K10" s="138">
        <f>G10*'Analiz 1'!J9/100</f>
        <v>3.3220000000000001</v>
      </c>
      <c r="L10" s="139">
        <f>'Analiz 1'!K9-K10</f>
        <v>-0.32200000000000006</v>
      </c>
      <c r="M10" s="138">
        <f>G10*'Analiz 1'!N9/100</f>
        <v>0.90749999999999997</v>
      </c>
      <c r="N10" s="139">
        <f>'Analiz 1'!O9-M10</f>
        <v>9.2500000000000027E-2</v>
      </c>
      <c r="O10" s="138">
        <f>G10*'Analiz 1'!R9/100</f>
        <v>1.0230000000000001</v>
      </c>
      <c r="P10" s="139">
        <f>'Analiz 1'!S9-O10</f>
        <v>-2.3000000000000131E-2</v>
      </c>
      <c r="Q10" s="138">
        <f>G10*'Analiz 1'!V9/100</f>
        <v>0</v>
      </c>
      <c r="R10" s="139">
        <f>'Analiz 1'!W9-Q10</f>
        <v>0</v>
      </c>
      <c r="S10" s="138">
        <f>G10*'Analiz 1'!Z9/100</f>
        <v>0.24200000000000002</v>
      </c>
      <c r="T10" s="147">
        <f t="shared" si="5"/>
        <v>-0.24200000000000002</v>
      </c>
      <c r="U10" s="138">
        <f t="shared" si="6"/>
        <v>5.4944999999999995</v>
      </c>
    </row>
    <row r="11" spans="1:21" x14ac:dyDescent="0.3">
      <c r="A11">
        <v>4</v>
      </c>
      <c r="B11" t="s">
        <v>82</v>
      </c>
      <c r="C11" s="145">
        <v>555479</v>
      </c>
      <c r="D11" s="34">
        <v>262948</v>
      </c>
      <c r="E11" s="36">
        <f t="shared" si="2"/>
        <v>0.47</v>
      </c>
      <c r="F11" s="148">
        <f t="shared" si="0"/>
        <v>4.0999999999999996</v>
      </c>
      <c r="G11" s="154">
        <f t="shared" si="1"/>
        <v>3</v>
      </c>
      <c r="H11" s="147">
        <f t="shared" si="3"/>
        <v>1.0999999999999996</v>
      </c>
      <c r="I11">
        <v>4</v>
      </c>
      <c r="J11" s="172">
        <f t="shared" si="4"/>
        <v>1</v>
      </c>
      <c r="K11" s="138">
        <f>G11*'Analiz 1'!J10/100</f>
        <v>1.4280000000000002</v>
      </c>
      <c r="L11" s="171">
        <f>'Analiz 1'!K10-K11</f>
        <v>1.5719999999999998</v>
      </c>
      <c r="M11" s="138">
        <f>G11*'Analiz 1'!N10/100</f>
        <v>6.6000000000000003E-2</v>
      </c>
      <c r="N11" s="139">
        <f>'Analiz 1'!O10-M11</f>
        <v>-6.6000000000000003E-2</v>
      </c>
      <c r="O11" s="138">
        <f>G11*'Analiz 1'!R10/100</f>
        <v>6.6000000000000003E-2</v>
      </c>
      <c r="P11" s="139">
        <f>'Analiz 1'!S10-O11</f>
        <v>-6.6000000000000003E-2</v>
      </c>
      <c r="Q11" s="138">
        <f>G11*'Analiz 1'!V10/100</f>
        <v>1.3019999999999998</v>
      </c>
      <c r="R11" s="139">
        <f>'Analiz 1'!W10-Q11</f>
        <v>-0.30199999999999982</v>
      </c>
      <c r="S11" s="138">
        <f>G11*'Analiz 1'!Z10/100</f>
        <v>0.13500000000000001</v>
      </c>
      <c r="T11" s="147">
        <f t="shared" si="5"/>
        <v>-0.13500000000000001</v>
      </c>
      <c r="U11" s="138">
        <f t="shared" si="6"/>
        <v>2.9969999999999999</v>
      </c>
    </row>
    <row r="12" spans="1:21" x14ac:dyDescent="0.3">
      <c r="A12">
        <v>5</v>
      </c>
      <c r="B12" t="s">
        <v>83</v>
      </c>
      <c r="C12" s="145">
        <v>323079</v>
      </c>
      <c r="D12" s="34">
        <v>231090</v>
      </c>
      <c r="E12" s="36">
        <f t="shared" si="2"/>
        <v>0.72</v>
      </c>
      <c r="F12" s="148">
        <f t="shared" si="0"/>
        <v>2.4</v>
      </c>
      <c r="G12" s="154">
        <f t="shared" si="1"/>
        <v>2.6</v>
      </c>
      <c r="H12" s="147">
        <f t="shared" si="3"/>
        <v>-0.20000000000000018</v>
      </c>
      <c r="I12">
        <v>3</v>
      </c>
      <c r="J12" s="162">
        <f t="shared" si="4"/>
        <v>0.39999999999999991</v>
      </c>
      <c r="K12" s="138">
        <f>G12*'Analiz 1'!J11/100</f>
        <v>1.3572</v>
      </c>
      <c r="L12" s="139">
        <f>'Analiz 1'!K11-K12</f>
        <v>0.64280000000000004</v>
      </c>
      <c r="M12" s="138">
        <f>G12*'Analiz 1'!N11/100</f>
        <v>0.72539999999999993</v>
      </c>
      <c r="N12" s="139">
        <f>'Analiz 1'!O11-M12</f>
        <v>0.27460000000000007</v>
      </c>
      <c r="O12" s="138">
        <f>G12*'Analiz 1'!R11/100</f>
        <v>0.39</v>
      </c>
      <c r="P12" s="139">
        <f>'Analiz 1'!S11-O12</f>
        <v>-0.39</v>
      </c>
      <c r="Q12" s="138">
        <f>G12*'Analiz 1'!V11/100</f>
        <v>0</v>
      </c>
      <c r="R12" s="139">
        <f>'Analiz 1'!W11-Q12</f>
        <v>0</v>
      </c>
      <c r="S12" s="138">
        <f>G12*'Analiz 1'!Z11/100</f>
        <v>0.12740000000000001</v>
      </c>
      <c r="T12" s="147">
        <f t="shared" si="5"/>
        <v>-0.12740000000000001</v>
      </c>
      <c r="U12" s="138">
        <f t="shared" si="6"/>
        <v>2.6</v>
      </c>
    </row>
    <row r="13" spans="1:21" x14ac:dyDescent="0.3">
      <c r="A13">
        <v>6</v>
      </c>
      <c r="B13" t="s">
        <v>84</v>
      </c>
      <c r="C13" s="145">
        <v>4890893</v>
      </c>
      <c r="D13" s="34">
        <v>3224687</v>
      </c>
      <c r="E13" s="36">
        <f t="shared" si="2"/>
        <v>0.66</v>
      </c>
      <c r="F13" s="148">
        <f t="shared" si="0"/>
        <v>36</v>
      </c>
      <c r="G13" s="154">
        <f t="shared" si="1"/>
        <v>36.9</v>
      </c>
      <c r="H13" s="147">
        <f t="shared" si="3"/>
        <v>-0.89999999999999858</v>
      </c>
      <c r="I13">
        <v>31</v>
      </c>
      <c r="J13" s="172">
        <f t="shared" si="4"/>
        <v>-5.8999999999999986</v>
      </c>
      <c r="K13" s="138">
        <f>G13*'Analiz 1'!J12/100</f>
        <v>18.154800000000002</v>
      </c>
      <c r="L13" s="139">
        <f>'Analiz 1'!K12-K13</f>
        <v>-1.1548000000000016</v>
      </c>
      <c r="M13" s="138">
        <f>G13*'Analiz 1'!N12/100</f>
        <v>11.5497</v>
      </c>
      <c r="N13" s="139">
        <f>'Analiz 1'!O12-M13</f>
        <v>-1.5496999999999996</v>
      </c>
      <c r="O13" s="138">
        <f>G13*'Analiz 1'!R12/100</f>
        <v>5.3874000000000004</v>
      </c>
      <c r="P13" s="139">
        <f>'Analiz 1'!S12-O13</f>
        <v>-1.3874000000000004</v>
      </c>
      <c r="Q13" s="138">
        <f>G13*'Analiz 1'!V12/100</f>
        <v>0.36899999999999999</v>
      </c>
      <c r="R13" s="139">
        <f>'Analiz 1'!W12-Q13</f>
        <v>-0.36899999999999999</v>
      </c>
      <c r="S13" s="138">
        <f>G13*'Analiz 1'!Z12/100</f>
        <v>1.4021999999999999</v>
      </c>
      <c r="T13" s="147">
        <f t="shared" si="5"/>
        <v>-1.4021999999999999</v>
      </c>
      <c r="U13" s="138">
        <f t="shared" si="6"/>
        <v>36.863100000000003</v>
      </c>
    </row>
    <row r="14" spans="1:21" x14ac:dyDescent="0.3">
      <c r="A14">
        <v>7</v>
      </c>
      <c r="B14" t="s">
        <v>85</v>
      </c>
      <c r="C14" s="145">
        <v>2043482</v>
      </c>
      <c r="D14" s="34">
        <v>1289764</v>
      </c>
      <c r="E14" s="36">
        <f t="shared" si="2"/>
        <v>0.63</v>
      </c>
      <c r="F14" s="148">
        <f t="shared" si="0"/>
        <v>15</v>
      </c>
      <c r="G14" s="154">
        <f t="shared" si="1"/>
        <v>14.8</v>
      </c>
      <c r="H14" s="147">
        <f t="shared" si="3"/>
        <v>0.19999999999999929</v>
      </c>
      <c r="I14">
        <v>14</v>
      </c>
      <c r="J14" s="162">
        <f t="shared" si="4"/>
        <v>-0.80000000000000071</v>
      </c>
      <c r="K14" s="138">
        <f>G14*'Analiz 1'!J13/100</f>
        <v>5.8163999999999998</v>
      </c>
      <c r="L14" s="139">
        <f>'Analiz 1'!K13-K14</f>
        <v>0.18360000000000021</v>
      </c>
      <c r="M14" s="138">
        <f>G14*'Analiz 1'!N13/100</f>
        <v>4.9136000000000006</v>
      </c>
      <c r="N14" s="139">
        <f>'Analiz 1'!O13-M14</f>
        <v>8.6399999999999366E-2</v>
      </c>
      <c r="O14" s="138">
        <f>G14*'Analiz 1'!R13/100</f>
        <v>3.0931999999999999</v>
      </c>
      <c r="P14" s="139">
        <f>'Analiz 1'!S13-O14</f>
        <v>-9.319999999999995E-2</v>
      </c>
      <c r="Q14" s="138">
        <f>G14*'Analiz 1'!V13/100</f>
        <v>0.35520000000000002</v>
      </c>
      <c r="R14" s="139">
        <f>'Analiz 1'!W13-Q14</f>
        <v>-0.35520000000000002</v>
      </c>
      <c r="S14" s="138">
        <f>G14*'Analiz 1'!Z13/100</f>
        <v>0.62160000000000004</v>
      </c>
      <c r="T14" s="147">
        <f t="shared" si="5"/>
        <v>-0.62160000000000004</v>
      </c>
      <c r="U14" s="138">
        <f t="shared" si="6"/>
        <v>14.8</v>
      </c>
    </row>
    <row r="15" spans="1:21" x14ac:dyDescent="0.3">
      <c r="A15">
        <v>8</v>
      </c>
      <c r="B15" t="s">
        <v>86</v>
      </c>
      <c r="C15" s="145">
        <v>166394</v>
      </c>
      <c r="D15" s="34">
        <v>121634</v>
      </c>
      <c r="E15" s="36">
        <f t="shared" si="2"/>
        <v>0.73</v>
      </c>
      <c r="F15" s="148">
        <f t="shared" si="0"/>
        <v>1.2</v>
      </c>
      <c r="G15" s="154">
        <f t="shared" si="1"/>
        <v>1.4</v>
      </c>
      <c r="H15" s="147">
        <f t="shared" si="3"/>
        <v>-0.19999999999999996</v>
      </c>
      <c r="I15">
        <v>2</v>
      </c>
      <c r="J15" s="162">
        <f t="shared" si="4"/>
        <v>0.60000000000000009</v>
      </c>
      <c r="K15" s="138">
        <f>G15*'Analiz 1'!J14/100</f>
        <v>0.64959999999999996</v>
      </c>
      <c r="L15" s="139">
        <f>'Analiz 1'!K14-K15</f>
        <v>0.35040000000000004</v>
      </c>
      <c r="M15" s="138">
        <f>G15*'Analiz 1'!N14/100</f>
        <v>0.49559999999999993</v>
      </c>
      <c r="N15" s="139">
        <f>'Analiz 1'!O14-M15</f>
        <v>0.50440000000000007</v>
      </c>
      <c r="O15" s="138">
        <f>G15*'Analiz 1'!R14/100</f>
        <v>0.1862</v>
      </c>
      <c r="P15" s="139">
        <f>'Analiz 1'!S14-O15</f>
        <v>-0.1862</v>
      </c>
      <c r="Q15" s="138">
        <f>G15*'Analiz 1'!V14/100</f>
        <v>2.7999999999999995E-3</v>
      </c>
      <c r="R15" s="139">
        <f>'Analiz 1'!W14-Q15</f>
        <v>-2.7999999999999995E-3</v>
      </c>
      <c r="S15" s="138">
        <f>G15*'Analiz 1'!Z14/100</f>
        <v>6.7199999999999996E-2</v>
      </c>
      <c r="T15" s="147">
        <f t="shared" si="5"/>
        <v>-6.7199999999999996E-2</v>
      </c>
      <c r="U15" s="138">
        <f t="shared" si="6"/>
        <v>1.4013999999999998</v>
      </c>
    </row>
    <row r="16" spans="1:21" x14ac:dyDescent="0.3">
      <c r="A16">
        <v>9</v>
      </c>
      <c r="B16" t="s">
        <v>87</v>
      </c>
      <c r="C16" s="145">
        <v>999163</v>
      </c>
      <c r="D16" s="34">
        <v>705361</v>
      </c>
      <c r="E16" s="36">
        <f t="shared" si="2"/>
        <v>0.71</v>
      </c>
      <c r="F16" s="148">
        <f t="shared" si="0"/>
        <v>7.4</v>
      </c>
      <c r="G16" s="154">
        <f t="shared" si="1"/>
        <v>8.1</v>
      </c>
      <c r="H16" s="147">
        <f t="shared" si="3"/>
        <v>-0.69999999999999929</v>
      </c>
      <c r="I16">
        <v>7</v>
      </c>
      <c r="J16" s="162">
        <f t="shared" si="4"/>
        <v>-1.0999999999999996</v>
      </c>
      <c r="K16" s="138">
        <f>G16*'Analiz 1'!J15/100</f>
        <v>2.8755000000000002</v>
      </c>
      <c r="L16" s="139">
        <f>'Analiz 1'!K15-K16</f>
        <v>0.12449999999999983</v>
      </c>
      <c r="M16" s="138">
        <f>G16*'Analiz 1'!N15/100</f>
        <v>3.0861000000000001</v>
      </c>
      <c r="N16" s="139">
        <f>'Analiz 1'!O15-M16</f>
        <v>-8.6100000000000065E-2</v>
      </c>
      <c r="O16" s="138">
        <f>G16*'Analiz 1'!R15/100</f>
        <v>1.4742</v>
      </c>
      <c r="P16" s="139">
        <f>'Analiz 1'!S15-O16</f>
        <v>-0.47419999999999995</v>
      </c>
      <c r="Q16" s="138">
        <f>G16*'Analiz 1'!V15/100</f>
        <v>0.30779999999999996</v>
      </c>
      <c r="R16" s="139">
        <f>'Analiz 1'!W15-Q16</f>
        <v>-0.30779999999999996</v>
      </c>
      <c r="S16" s="138">
        <f>G16*'Analiz 1'!Z15/100</f>
        <v>0.35639999999999999</v>
      </c>
      <c r="T16" s="147">
        <f t="shared" si="5"/>
        <v>-0.35639999999999999</v>
      </c>
      <c r="U16" s="138">
        <f t="shared" si="6"/>
        <v>8.1000000000000014</v>
      </c>
    </row>
    <row r="17" spans="1:21" x14ac:dyDescent="0.3">
      <c r="A17">
        <v>10</v>
      </c>
      <c r="B17" t="s">
        <v>88</v>
      </c>
      <c r="C17" s="145">
        <v>1154314</v>
      </c>
      <c r="D17" s="34">
        <v>843865</v>
      </c>
      <c r="E17" s="36">
        <f t="shared" si="2"/>
        <v>0.73</v>
      </c>
      <c r="F17" s="148">
        <f t="shared" si="0"/>
        <v>8.5</v>
      </c>
      <c r="G17" s="154">
        <f t="shared" si="1"/>
        <v>9.6999999999999993</v>
      </c>
      <c r="H17" s="147">
        <f t="shared" si="3"/>
        <v>-1.1999999999999993</v>
      </c>
      <c r="I17">
        <v>8</v>
      </c>
      <c r="J17" s="162">
        <f t="shared" si="4"/>
        <v>-1.6999999999999993</v>
      </c>
      <c r="K17" s="138">
        <f>G17*'Analiz 1'!J16/100</f>
        <v>4.5104999999999995</v>
      </c>
      <c r="L17" s="139">
        <f>'Analiz 1'!K16-K17</f>
        <v>-0.51049999999999951</v>
      </c>
      <c r="M17" s="138">
        <f>G17*'Analiz 1'!N16/100</f>
        <v>3.2785999999999995</v>
      </c>
      <c r="N17" s="139">
        <f>'Analiz 1'!O16-M17</f>
        <v>-0.27859999999999951</v>
      </c>
      <c r="O17" s="138">
        <f>G17*'Analiz 1'!R16/100</f>
        <v>1.3482999999999998</v>
      </c>
      <c r="P17" s="139">
        <f>'Analiz 1'!S16-O17</f>
        <v>-0.34829999999999983</v>
      </c>
      <c r="Q17" s="138">
        <f>G17*'Analiz 1'!V16/100</f>
        <v>8.7300000000000003E-2</v>
      </c>
      <c r="R17" s="139">
        <f>'Analiz 1'!W16-Q17</f>
        <v>-8.7300000000000003E-2</v>
      </c>
      <c r="S17" s="138">
        <f>G17*'Analiz 1'!Z16/100</f>
        <v>0.4753</v>
      </c>
      <c r="T17" s="147">
        <f t="shared" si="5"/>
        <v>-0.4753</v>
      </c>
      <c r="U17" s="138">
        <f t="shared" si="6"/>
        <v>9.7000000000000011</v>
      </c>
    </row>
    <row r="18" spans="1:21" x14ac:dyDescent="0.3">
      <c r="A18">
        <v>11</v>
      </c>
      <c r="B18" t="s">
        <v>89</v>
      </c>
      <c r="C18" s="145">
        <v>203849</v>
      </c>
      <c r="D18" s="34">
        <v>140971</v>
      </c>
      <c r="E18" s="36">
        <f t="shared" si="2"/>
        <v>0.69</v>
      </c>
      <c r="F18" s="148">
        <f t="shared" si="0"/>
        <v>1.5</v>
      </c>
      <c r="G18" s="154">
        <f t="shared" si="1"/>
        <v>1.6</v>
      </c>
      <c r="H18" s="147">
        <f t="shared" si="3"/>
        <v>-0.10000000000000009</v>
      </c>
      <c r="I18">
        <v>2</v>
      </c>
      <c r="J18" s="162">
        <f t="shared" si="4"/>
        <v>0.39999999999999991</v>
      </c>
      <c r="K18" s="138">
        <f>G18*'Analiz 1'!J17/100</f>
        <v>0.68160000000000009</v>
      </c>
      <c r="L18" s="139">
        <f>'Analiz 1'!K17-K18</f>
        <v>0.31839999999999991</v>
      </c>
      <c r="M18" s="138">
        <f>G18*'Analiz 1'!N17/100</f>
        <v>0.40639999999999998</v>
      </c>
      <c r="N18" s="139">
        <f>'Analiz 1'!O17-M18</f>
        <v>-0.40639999999999998</v>
      </c>
      <c r="O18" s="138">
        <f>G18*'Analiz 1'!R17/100</f>
        <v>0.43520000000000003</v>
      </c>
      <c r="P18" s="139">
        <f>'Analiz 1'!S17-O18</f>
        <v>0.56479999999999997</v>
      </c>
      <c r="Q18" s="138">
        <f>G18*'Analiz 1'!V17/100</f>
        <v>0</v>
      </c>
      <c r="R18" s="139">
        <f>'Analiz 1'!W17-Q18</f>
        <v>0</v>
      </c>
      <c r="S18" s="138">
        <f>G18*'Analiz 1'!Z17/100</f>
        <v>7.6799999999999993E-2</v>
      </c>
      <c r="T18" s="147">
        <f t="shared" si="5"/>
        <v>-7.6799999999999993E-2</v>
      </c>
      <c r="U18" s="138">
        <f t="shared" si="6"/>
        <v>1.6</v>
      </c>
    </row>
    <row r="19" spans="1:21" x14ac:dyDescent="0.3">
      <c r="A19">
        <v>12</v>
      </c>
      <c r="B19" t="s">
        <v>90</v>
      </c>
      <c r="C19" s="145">
        <v>262263</v>
      </c>
      <c r="D19" s="37">
        <v>149634</v>
      </c>
      <c r="E19" s="36">
        <f t="shared" si="2"/>
        <v>0.56999999999999995</v>
      </c>
      <c r="F19" s="148">
        <f t="shared" si="0"/>
        <v>1.9</v>
      </c>
      <c r="G19" s="154">
        <f t="shared" si="1"/>
        <v>1.7</v>
      </c>
      <c r="H19" s="147">
        <f t="shared" si="3"/>
        <v>0.19999999999999996</v>
      </c>
      <c r="I19" s="32">
        <v>3</v>
      </c>
      <c r="J19" s="172">
        <f t="shared" si="4"/>
        <v>1.3</v>
      </c>
      <c r="K19" s="138">
        <f>G19*'Analiz 1'!J18/100</f>
        <v>1.1406999999999998</v>
      </c>
      <c r="L19" s="139">
        <f>'Analiz 1'!K18-K19</f>
        <v>0.85930000000000017</v>
      </c>
      <c r="M19" s="138">
        <f>G19*'Analiz 1'!N18/100</f>
        <v>5.2699999999999997E-2</v>
      </c>
      <c r="N19" s="139">
        <f>'Analiz 1'!O18-M19</f>
        <v>-5.2699999999999997E-2</v>
      </c>
      <c r="O19" s="138">
        <f>G19*'Analiz 1'!R18/100</f>
        <v>2.2099999999999998E-2</v>
      </c>
      <c r="P19" s="139">
        <f>'Analiz 1'!S18-O19</f>
        <v>-2.2099999999999998E-2</v>
      </c>
      <c r="Q19" s="138">
        <f>G19*'Analiz 1'!V18/100</f>
        <v>0.40629999999999994</v>
      </c>
      <c r="R19" s="139">
        <f>'Analiz 1'!W18-Q19</f>
        <v>0.59370000000000012</v>
      </c>
      <c r="S19" s="138">
        <f>G19*'Analiz 1'!Z18/100</f>
        <v>7.8199999999999992E-2</v>
      </c>
      <c r="T19" s="147">
        <f t="shared" si="5"/>
        <v>-7.8199999999999992E-2</v>
      </c>
      <c r="U19" s="138">
        <f t="shared" si="6"/>
        <v>1.6999999999999997</v>
      </c>
    </row>
    <row r="20" spans="1:21" x14ac:dyDescent="0.3">
      <c r="A20">
        <v>13</v>
      </c>
      <c r="B20" t="s">
        <v>91</v>
      </c>
      <c r="C20" s="145">
        <v>336624</v>
      </c>
      <c r="D20" s="34">
        <v>166377</v>
      </c>
      <c r="E20" s="36">
        <f t="shared" si="2"/>
        <v>0.49</v>
      </c>
      <c r="F20" s="148">
        <f t="shared" si="0"/>
        <v>2.5</v>
      </c>
      <c r="G20" s="154">
        <f t="shared" si="1"/>
        <v>1.9</v>
      </c>
      <c r="H20" s="147">
        <f t="shared" si="3"/>
        <v>0.60000000000000009</v>
      </c>
      <c r="I20">
        <v>3</v>
      </c>
      <c r="J20" s="172">
        <f t="shared" si="4"/>
        <v>1.1000000000000001</v>
      </c>
      <c r="K20" s="138">
        <f>G20*'Analiz 1'!J19/100</f>
        <v>0.96329999999999993</v>
      </c>
      <c r="L20" s="139">
        <f>'Analiz 1'!K19-K20</f>
        <v>1.0367000000000002</v>
      </c>
      <c r="M20" s="138">
        <f>G20*'Analiz 1'!N19/100</f>
        <v>3.2300000000000002E-2</v>
      </c>
      <c r="N20" s="139">
        <f>'Analiz 1'!O19-M20</f>
        <v>-3.2300000000000002E-2</v>
      </c>
      <c r="O20" s="138">
        <f>G20*'Analiz 1'!R19/100</f>
        <v>6.08E-2</v>
      </c>
      <c r="P20" s="139">
        <f>'Analiz 1'!S19-O20</f>
        <v>-6.08E-2</v>
      </c>
      <c r="Q20" s="138">
        <f>G20*'Analiz 1'!V19/100</f>
        <v>0.76379999999999992</v>
      </c>
      <c r="R20" s="139">
        <f>'Analiz 1'!W19-Q20</f>
        <v>0.23620000000000008</v>
      </c>
      <c r="S20" s="138">
        <f>G20*'Analiz 1'!Z19/100</f>
        <v>7.9799999999999996E-2</v>
      </c>
      <c r="T20" s="147">
        <f t="shared" si="5"/>
        <v>-7.9799999999999996E-2</v>
      </c>
      <c r="U20" s="138">
        <f t="shared" si="6"/>
        <v>1.9</v>
      </c>
    </row>
    <row r="21" spans="1:21" x14ac:dyDescent="0.3">
      <c r="A21">
        <v>14</v>
      </c>
      <c r="B21" t="s">
        <v>92</v>
      </c>
      <c r="C21" s="145">
        <v>276506</v>
      </c>
      <c r="D21" s="34">
        <v>197179</v>
      </c>
      <c r="E21" s="36">
        <f t="shared" si="2"/>
        <v>0.71</v>
      </c>
      <c r="F21" s="148">
        <f t="shared" si="0"/>
        <v>2</v>
      </c>
      <c r="G21" s="154">
        <f t="shared" si="1"/>
        <v>2.2999999999999998</v>
      </c>
      <c r="H21" s="147">
        <f t="shared" si="3"/>
        <v>-0.29999999999999982</v>
      </c>
      <c r="I21">
        <v>3</v>
      </c>
      <c r="J21" s="162">
        <f t="shared" si="4"/>
        <v>0.70000000000000018</v>
      </c>
      <c r="K21" s="138">
        <f>G21*'Analiz 1'!J20/100</f>
        <v>1.3454999999999999</v>
      </c>
      <c r="L21" s="139">
        <f>'Analiz 1'!K20-K21</f>
        <v>0.65450000000000008</v>
      </c>
      <c r="M21" s="138">
        <f>G21*'Analiz 1'!N20/100</f>
        <v>0.46</v>
      </c>
      <c r="N21" s="139">
        <f>'Analiz 1'!O20-M21</f>
        <v>0.54</v>
      </c>
      <c r="O21" s="138">
        <f>G21*'Analiz 1'!R20/100</f>
        <v>0.37030000000000002</v>
      </c>
      <c r="P21" s="139">
        <f>'Analiz 1'!S20-O21</f>
        <v>-0.37030000000000002</v>
      </c>
      <c r="Q21" s="138">
        <f>G21*'Analiz 1'!V20/100</f>
        <v>0</v>
      </c>
      <c r="R21" s="139">
        <f>'Analiz 1'!W20-Q21</f>
        <v>0</v>
      </c>
      <c r="S21" s="138">
        <f>G21*'Analiz 1'!Z20/100</f>
        <v>0.1242</v>
      </c>
      <c r="T21" s="147">
        <f t="shared" si="5"/>
        <v>-0.1242</v>
      </c>
      <c r="U21" s="138">
        <f t="shared" si="6"/>
        <v>2.2999999999999998</v>
      </c>
    </row>
    <row r="22" spans="1:21" x14ac:dyDescent="0.3">
      <c r="A22">
        <v>15</v>
      </c>
      <c r="B22" t="s">
        <v>93</v>
      </c>
      <c r="C22" s="145">
        <v>250527</v>
      </c>
      <c r="D22" s="34">
        <v>184628</v>
      </c>
      <c r="E22" s="36">
        <f t="shared" si="2"/>
        <v>0.74</v>
      </c>
      <c r="F22" s="148">
        <f t="shared" si="0"/>
        <v>1.8</v>
      </c>
      <c r="G22" s="154">
        <f t="shared" si="1"/>
        <v>2.1</v>
      </c>
      <c r="H22" s="147">
        <f t="shared" si="3"/>
        <v>-0.30000000000000004</v>
      </c>
      <c r="I22">
        <v>3</v>
      </c>
      <c r="J22" s="172">
        <f t="shared" si="4"/>
        <v>0.89999999999999991</v>
      </c>
      <c r="K22" s="138">
        <f>G22*'Analiz 1'!J21/100</f>
        <v>1.0290000000000001</v>
      </c>
      <c r="L22" s="171">
        <f>'Analiz 1'!K21-K22</f>
        <v>0.97099999999999986</v>
      </c>
      <c r="M22" s="138">
        <f>G22*'Analiz 1'!N21/100</f>
        <v>0.53339999999999999</v>
      </c>
      <c r="N22" s="139">
        <f>'Analiz 1'!O21-M22</f>
        <v>0.46660000000000001</v>
      </c>
      <c r="O22" s="138">
        <f>G22*'Analiz 1'!R21/100</f>
        <v>0.3906</v>
      </c>
      <c r="P22" s="139">
        <f>'Analiz 1'!S21-O22</f>
        <v>-0.3906</v>
      </c>
      <c r="Q22" s="138">
        <f>G22*'Analiz 1'!V21/100</f>
        <v>2.1000000000000003E-3</v>
      </c>
      <c r="R22" s="139">
        <f>'Analiz 1'!W21-Q22</f>
        <v>-2.1000000000000003E-3</v>
      </c>
      <c r="S22" s="138">
        <f>G22*'Analiz 1'!Z21/100</f>
        <v>0.14490000000000003</v>
      </c>
      <c r="T22" s="147">
        <f t="shared" si="5"/>
        <v>-0.14490000000000003</v>
      </c>
      <c r="U22" s="138">
        <f t="shared" si="6"/>
        <v>2.1000000000000005</v>
      </c>
    </row>
    <row r="23" spans="1:21" x14ac:dyDescent="0.3">
      <c r="A23">
        <v>16</v>
      </c>
      <c r="B23" t="s">
        <v>94</v>
      </c>
      <c r="C23" s="145">
        <v>2652126</v>
      </c>
      <c r="D23" s="34">
        <v>1783328</v>
      </c>
      <c r="E23" s="36">
        <f t="shared" si="2"/>
        <v>0.67</v>
      </c>
      <c r="F23" s="148">
        <f t="shared" si="0"/>
        <v>19.5</v>
      </c>
      <c r="G23" s="154">
        <f t="shared" si="1"/>
        <v>20.399999999999999</v>
      </c>
      <c r="H23" s="147">
        <f t="shared" si="3"/>
        <v>-0.89999999999999858</v>
      </c>
      <c r="I23">
        <v>18</v>
      </c>
      <c r="J23" s="172">
        <f t="shared" si="4"/>
        <v>-2.3999999999999986</v>
      </c>
      <c r="K23" s="138">
        <f>G23*'Analiz 1'!J22/100</f>
        <v>10.811999999999998</v>
      </c>
      <c r="L23" s="139">
        <f>'Analiz 1'!K22-K23</f>
        <v>0.18800000000000239</v>
      </c>
      <c r="M23" s="138">
        <f>G23*'Analiz 1'!N22/100</f>
        <v>5.0999999999999996</v>
      </c>
      <c r="N23" s="139">
        <f>'Analiz 1'!O22-M23</f>
        <v>-9.9999999999999645E-2</v>
      </c>
      <c r="O23" s="138">
        <f>G23*'Analiz 1'!R22/100</f>
        <v>2.9375999999999998</v>
      </c>
      <c r="P23" s="139">
        <f>'Analiz 1'!S22-O23</f>
        <v>-0.93759999999999977</v>
      </c>
      <c r="Q23" s="138">
        <f>G23*'Analiz 1'!V22/100</f>
        <v>0.3468</v>
      </c>
      <c r="R23" s="139">
        <f>'Analiz 1'!W22-Q23</f>
        <v>-0.3468</v>
      </c>
      <c r="S23" s="138">
        <f>G23*'Analiz 1'!Z22/100</f>
        <v>1.224</v>
      </c>
      <c r="T23" s="147">
        <f t="shared" si="5"/>
        <v>-1.224</v>
      </c>
      <c r="U23" s="138">
        <f t="shared" si="6"/>
        <v>20.420399999999997</v>
      </c>
    </row>
    <row r="24" spans="1:21" x14ac:dyDescent="0.3">
      <c r="A24">
        <v>17</v>
      </c>
      <c r="B24" t="s">
        <v>95</v>
      </c>
      <c r="C24" s="145">
        <v>486445</v>
      </c>
      <c r="D24" s="34">
        <v>358538</v>
      </c>
      <c r="E24" s="36">
        <f t="shared" si="2"/>
        <v>0.74</v>
      </c>
      <c r="F24" s="148">
        <f t="shared" si="0"/>
        <v>3.6</v>
      </c>
      <c r="G24" s="154">
        <f t="shared" si="1"/>
        <v>4.0999999999999996</v>
      </c>
      <c r="H24" s="147">
        <f t="shared" si="3"/>
        <v>-0.49999999999999956</v>
      </c>
      <c r="I24">
        <v>4</v>
      </c>
      <c r="J24" s="162">
        <f t="shared" si="4"/>
        <v>-9.9999999999999645E-2</v>
      </c>
      <c r="K24" s="138">
        <f>G24*'Analiz 1'!J23/100</f>
        <v>1.7056</v>
      </c>
      <c r="L24" s="139">
        <f>'Analiz 1'!K23-K24</f>
        <v>0.2944</v>
      </c>
      <c r="M24" s="138">
        <f>G24*'Analiz 1'!N23/100</f>
        <v>1.6194999999999999</v>
      </c>
      <c r="N24" s="139">
        <f>'Analiz 1'!O23-M24</f>
        <v>0.38050000000000006</v>
      </c>
      <c r="O24" s="138">
        <f>G24*'Analiz 1'!R23/100</f>
        <v>0.59859999999999991</v>
      </c>
      <c r="P24" s="139">
        <f>'Analiz 1'!S23-O24</f>
        <v>-0.59859999999999991</v>
      </c>
      <c r="Q24" s="138">
        <f>G24*'Analiz 1'!V23/100</f>
        <v>4.0999999999999995E-3</v>
      </c>
      <c r="R24" s="139">
        <f>'Analiz 1'!W23-Q24</f>
        <v>-4.0999999999999995E-3</v>
      </c>
      <c r="S24" s="138">
        <f>G24*'Analiz 1'!Z23/100</f>
        <v>0.17629999999999998</v>
      </c>
      <c r="T24" s="147">
        <f t="shared" si="5"/>
        <v>-0.17629999999999998</v>
      </c>
      <c r="U24" s="138">
        <f t="shared" si="6"/>
        <v>4.1040999999999999</v>
      </c>
    </row>
    <row r="25" spans="1:21" x14ac:dyDescent="0.3">
      <c r="A25">
        <v>18</v>
      </c>
      <c r="B25" t="s">
        <v>96</v>
      </c>
      <c r="C25" s="145">
        <v>177211</v>
      </c>
      <c r="D25" s="34">
        <v>129662</v>
      </c>
      <c r="E25" s="36">
        <f t="shared" si="2"/>
        <v>0.73</v>
      </c>
      <c r="F25" s="148">
        <f t="shared" si="0"/>
        <v>1.3</v>
      </c>
      <c r="G25" s="154">
        <f t="shared" si="1"/>
        <v>1.5</v>
      </c>
      <c r="H25" s="147">
        <f t="shared" si="3"/>
        <v>-0.19999999999999996</v>
      </c>
      <c r="I25">
        <v>2</v>
      </c>
      <c r="J25" s="162">
        <f t="shared" si="4"/>
        <v>0.5</v>
      </c>
      <c r="K25" s="138">
        <f>G25*'Analiz 1'!J24/100</f>
        <v>0.98399999999999987</v>
      </c>
      <c r="L25" s="171">
        <f>'Analiz 1'!K24-K25</f>
        <v>1.016</v>
      </c>
      <c r="M25" s="138">
        <f>G25*'Analiz 1'!N24/100</f>
        <v>9.1499999999999984E-2</v>
      </c>
      <c r="N25" s="139">
        <f>'Analiz 1'!O24-M25</f>
        <v>-9.1499999999999984E-2</v>
      </c>
      <c r="O25" s="138">
        <f>G25*'Analiz 1'!R24/100</f>
        <v>0.34650000000000003</v>
      </c>
      <c r="P25" s="139">
        <f>'Analiz 1'!S24-O25</f>
        <v>-0.34650000000000003</v>
      </c>
      <c r="Q25" s="138">
        <f>G25*'Analiz 1'!V24/100</f>
        <v>0</v>
      </c>
      <c r="R25" s="139">
        <f>'Analiz 1'!W24-Q25</f>
        <v>0</v>
      </c>
      <c r="S25" s="138">
        <f>G25*'Analiz 1'!Z24/100</f>
        <v>7.8000000000000014E-2</v>
      </c>
      <c r="T25" s="147">
        <f t="shared" si="5"/>
        <v>-7.8000000000000014E-2</v>
      </c>
      <c r="U25" s="138">
        <f t="shared" si="6"/>
        <v>1.5</v>
      </c>
    </row>
    <row r="26" spans="1:21" x14ac:dyDescent="0.3">
      <c r="A26">
        <v>19</v>
      </c>
      <c r="B26" t="s">
        <v>97</v>
      </c>
      <c r="C26" s="145">
        <v>534578</v>
      </c>
      <c r="D26" s="34">
        <v>383878</v>
      </c>
      <c r="E26" s="36">
        <f t="shared" si="2"/>
        <v>0.72</v>
      </c>
      <c r="F26" s="148">
        <f t="shared" si="0"/>
        <v>3.9</v>
      </c>
      <c r="G26" s="154">
        <f t="shared" si="1"/>
        <v>4.4000000000000004</v>
      </c>
      <c r="H26" s="147">
        <f t="shared" si="3"/>
        <v>-0.50000000000000044</v>
      </c>
      <c r="I26">
        <v>4</v>
      </c>
      <c r="J26" s="162">
        <f t="shared" si="4"/>
        <v>-0.40000000000000036</v>
      </c>
      <c r="K26" s="138">
        <f>G26*'Analiz 1'!J25/100</f>
        <v>2.6928000000000001</v>
      </c>
      <c r="L26" s="139">
        <f>'Analiz 1'!K25-K26</f>
        <v>0.30719999999999992</v>
      </c>
      <c r="M26" s="138">
        <f>G26*'Analiz 1'!N25/100</f>
        <v>1.056</v>
      </c>
      <c r="N26" s="139">
        <f>'Analiz 1'!O25-M26</f>
        <v>-5.600000000000005E-2</v>
      </c>
      <c r="O26" s="138">
        <f>G26*'Analiz 1'!R25/100</f>
        <v>0.47520000000000012</v>
      </c>
      <c r="P26" s="139">
        <f>'Analiz 1'!S25-O26</f>
        <v>-0.47520000000000012</v>
      </c>
      <c r="Q26" s="138">
        <f>G26*'Analiz 1'!V25/100</f>
        <v>4.4000000000000003E-3</v>
      </c>
      <c r="R26" s="139">
        <f>'Analiz 1'!W25-Q26</f>
        <v>-4.4000000000000003E-3</v>
      </c>
      <c r="S26" s="138">
        <f>G26*'Analiz 1'!Z25/100</f>
        <v>0.1716</v>
      </c>
      <c r="T26" s="147">
        <f t="shared" si="5"/>
        <v>-0.1716</v>
      </c>
      <c r="U26" s="138">
        <f t="shared" si="6"/>
        <v>4.4000000000000004</v>
      </c>
    </row>
    <row r="27" spans="1:21" x14ac:dyDescent="0.3">
      <c r="A27">
        <v>20</v>
      </c>
      <c r="B27" t="s">
        <v>98</v>
      </c>
      <c r="C27" s="145">
        <v>942278</v>
      </c>
      <c r="D27" s="34">
        <v>657013</v>
      </c>
      <c r="E27" s="36">
        <f t="shared" si="2"/>
        <v>0.7</v>
      </c>
      <c r="F27" s="148">
        <f t="shared" si="0"/>
        <v>6.9</v>
      </c>
      <c r="G27" s="154">
        <f t="shared" si="1"/>
        <v>7.5</v>
      </c>
      <c r="H27" s="147">
        <f t="shared" si="3"/>
        <v>-0.59999999999999964</v>
      </c>
      <c r="I27">
        <v>7</v>
      </c>
      <c r="J27" s="162">
        <f t="shared" si="4"/>
        <v>-0.5</v>
      </c>
      <c r="K27" s="138">
        <f>G27*'Analiz 1'!J26/100</f>
        <v>3.4950000000000001</v>
      </c>
      <c r="L27" s="139">
        <f>'Analiz 1'!K26-K27</f>
        <v>0.50499999999999989</v>
      </c>
      <c r="M27" s="138">
        <f>G27*'Analiz 1'!N26/100</f>
        <v>2.34</v>
      </c>
      <c r="N27" s="139">
        <f>'Analiz 1'!O26-M27</f>
        <v>-0.33999999999999986</v>
      </c>
      <c r="O27" s="138">
        <f>G27*'Analiz 1'!R26/100</f>
        <v>1.2674999999999998</v>
      </c>
      <c r="P27" s="139">
        <f>'Analiz 1'!S26-O27</f>
        <v>-0.26749999999999985</v>
      </c>
      <c r="Q27" s="138">
        <f>G27*'Analiz 1'!V26/100</f>
        <v>7.4999999999999997E-2</v>
      </c>
      <c r="R27" s="139">
        <f>'Analiz 1'!W26-Q27</f>
        <v>-7.4999999999999997E-2</v>
      </c>
      <c r="S27" s="138">
        <f>G27*'Analiz 1'!Z26/100</f>
        <v>0.315</v>
      </c>
      <c r="T27" s="147">
        <f t="shared" si="5"/>
        <v>-0.315</v>
      </c>
      <c r="U27" s="138">
        <f t="shared" si="6"/>
        <v>7.4925000000000006</v>
      </c>
    </row>
    <row r="28" spans="1:21" x14ac:dyDescent="0.3">
      <c r="A28">
        <v>21</v>
      </c>
      <c r="B28" t="s">
        <v>99</v>
      </c>
      <c r="C28" s="145">
        <v>1570943</v>
      </c>
      <c r="D28" s="34">
        <v>802897</v>
      </c>
      <c r="E28" s="36">
        <f t="shared" si="2"/>
        <v>0.51</v>
      </c>
      <c r="F28" s="148">
        <f t="shared" si="0"/>
        <v>11.6</v>
      </c>
      <c r="G28" s="154">
        <f t="shared" si="1"/>
        <v>9.1999999999999993</v>
      </c>
      <c r="H28" s="147">
        <f t="shared" si="3"/>
        <v>2.4000000000000004</v>
      </c>
      <c r="I28">
        <v>11</v>
      </c>
      <c r="J28" s="162">
        <f t="shared" si="4"/>
        <v>1.8000000000000007</v>
      </c>
      <c r="K28" s="138">
        <f>G28*'Analiz 1'!J27/100</f>
        <v>2.9624000000000001</v>
      </c>
      <c r="L28" s="171">
        <f>'Analiz 1'!K27-K28</f>
        <v>3.0375999999999999</v>
      </c>
      <c r="M28" s="138">
        <f>G28*'Analiz 1'!N27/100</f>
        <v>0.21159999999999995</v>
      </c>
      <c r="N28" s="139">
        <f>'Analiz 1'!O27-M28</f>
        <v>-0.21159999999999995</v>
      </c>
      <c r="O28" s="138">
        <f>G28*'Analiz 1'!R27/100</f>
        <v>7.3599999999999999E-2</v>
      </c>
      <c r="P28" s="139">
        <f>'Analiz 1'!S27-O28</f>
        <v>-7.3599999999999999E-2</v>
      </c>
      <c r="Q28" s="138">
        <f>G28*'Analiz 1'!V27/100</f>
        <v>5.6764000000000001</v>
      </c>
      <c r="R28" s="139">
        <f>'Analiz 1'!W27-Q28</f>
        <v>-0.67640000000000011</v>
      </c>
      <c r="S28" s="138">
        <f>G28*'Analiz 1'!Z27/100</f>
        <v>0.27599999999999997</v>
      </c>
      <c r="T28" s="147">
        <f t="shared" si="5"/>
        <v>-0.27599999999999997</v>
      </c>
      <c r="U28" s="138">
        <f t="shared" si="6"/>
        <v>9.1999999999999993</v>
      </c>
    </row>
    <row r="29" spans="1:21" x14ac:dyDescent="0.3">
      <c r="A29">
        <v>22</v>
      </c>
      <c r="B29" t="s">
        <v>100</v>
      </c>
      <c r="C29" s="145">
        <v>399316</v>
      </c>
      <c r="D29" s="34">
        <v>295379</v>
      </c>
      <c r="E29" s="36">
        <f t="shared" si="2"/>
        <v>0.74</v>
      </c>
      <c r="F29" s="148">
        <f t="shared" si="0"/>
        <v>2.9</v>
      </c>
      <c r="G29" s="154">
        <f t="shared" si="1"/>
        <v>3.4</v>
      </c>
      <c r="H29" s="147">
        <f t="shared" si="3"/>
        <v>-0.5</v>
      </c>
      <c r="I29">
        <v>3</v>
      </c>
      <c r="J29" s="162">
        <f t="shared" si="4"/>
        <v>-0.39999999999999991</v>
      </c>
      <c r="K29" s="138">
        <f>G29*'Analiz 1'!J28/100</f>
        <v>1.0336000000000001</v>
      </c>
      <c r="L29" s="139">
        <f>'Analiz 1'!K28-K29</f>
        <v>-3.3600000000000074E-2</v>
      </c>
      <c r="M29" s="138">
        <f>G29*'Analiz 1'!N28/100</f>
        <v>1.7578</v>
      </c>
      <c r="N29" s="139">
        <f>'Analiz 1'!O28-M29</f>
        <v>0.24219999999999997</v>
      </c>
      <c r="O29" s="138">
        <f>G29*'Analiz 1'!R28/100</f>
        <v>0.45219999999999999</v>
      </c>
      <c r="P29" s="139">
        <f>'Analiz 1'!S28-O29</f>
        <v>-0.45219999999999999</v>
      </c>
      <c r="Q29" s="138">
        <f>G29*'Analiz 1'!V28/100</f>
        <v>3.4000000000000002E-3</v>
      </c>
      <c r="R29" s="139">
        <f>'Analiz 1'!W28-Q29</f>
        <v>-3.4000000000000002E-3</v>
      </c>
      <c r="S29" s="138">
        <f>G29*'Analiz 1'!Z28/100</f>
        <v>0.153</v>
      </c>
      <c r="T29" s="147">
        <f t="shared" si="5"/>
        <v>-0.153</v>
      </c>
      <c r="U29" s="138">
        <f t="shared" si="6"/>
        <v>3.4000000000000004</v>
      </c>
    </row>
    <row r="30" spans="1:21" x14ac:dyDescent="0.3">
      <c r="A30">
        <v>23</v>
      </c>
      <c r="B30" t="s">
        <v>101</v>
      </c>
      <c r="C30" s="145">
        <v>558556</v>
      </c>
      <c r="D30" s="34">
        <v>364988</v>
      </c>
      <c r="E30" s="36">
        <f t="shared" si="2"/>
        <v>0.65</v>
      </c>
      <c r="F30" s="148">
        <f t="shared" si="0"/>
        <v>4.0999999999999996</v>
      </c>
      <c r="G30" s="154">
        <f t="shared" si="1"/>
        <v>4.2</v>
      </c>
      <c r="H30" s="147">
        <f t="shared" si="3"/>
        <v>-0.10000000000000053</v>
      </c>
      <c r="I30">
        <v>5</v>
      </c>
      <c r="J30" s="162">
        <f t="shared" si="4"/>
        <v>0.79999999999999982</v>
      </c>
      <c r="K30" s="138">
        <f>G30*'Analiz 1'!J29/100</f>
        <v>2.8308000000000004</v>
      </c>
      <c r="L30" s="139">
        <f>'Analiz 1'!K29-K30</f>
        <v>1.1691999999999996</v>
      </c>
      <c r="M30" s="138">
        <f>G30*'Analiz 1'!N29/100</f>
        <v>0.5544</v>
      </c>
      <c r="N30" s="139">
        <f>'Analiz 1'!O29-M30</f>
        <v>-0.5544</v>
      </c>
      <c r="O30" s="138">
        <f>G30*'Analiz 1'!R29/100</f>
        <v>0.6090000000000001</v>
      </c>
      <c r="P30" s="139">
        <f>'Analiz 1'!S29-O30</f>
        <v>0.3909999999999999</v>
      </c>
      <c r="Q30" s="138">
        <f>G30*'Analiz 1'!V29/100</f>
        <v>0</v>
      </c>
      <c r="R30" s="139">
        <f>'Analiz 1'!W29-Q30</f>
        <v>0</v>
      </c>
      <c r="S30" s="138">
        <f>G30*'Analiz 1'!Z29/100</f>
        <v>0.21</v>
      </c>
      <c r="T30" s="147">
        <f t="shared" si="5"/>
        <v>-0.21</v>
      </c>
      <c r="U30" s="138">
        <f t="shared" si="6"/>
        <v>4.2042000000000002</v>
      </c>
    </row>
    <row r="31" spans="1:21" x14ac:dyDescent="0.3">
      <c r="A31">
        <v>24</v>
      </c>
      <c r="B31" t="s">
        <v>102</v>
      </c>
      <c r="C31" s="145">
        <v>215277</v>
      </c>
      <c r="D31" s="34">
        <v>142526</v>
      </c>
      <c r="E31" s="36">
        <f t="shared" si="2"/>
        <v>0.66</v>
      </c>
      <c r="F31" s="148">
        <f t="shared" si="0"/>
        <v>1.6</v>
      </c>
      <c r="G31" s="154">
        <f t="shared" si="1"/>
        <v>1.6</v>
      </c>
      <c r="H31" s="147">
        <f t="shared" si="3"/>
        <v>0</v>
      </c>
      <c r="I31">
        <v>2</v>
      </c>
      <c r="J31" s="162">
        <f t="shared" si="4"/>
        <v>0.39999999999999991</v>
      </c>
      <c r="K31" s="138">
        <f>G31*'Analiz 1'!J30/100</f>
        <v>0.91360000000000019</v>
      </c>
      <c r="L31" s="139">
        <f>'Analiz 1'!K30-K31</f>
        <v>8.639999999999981E-2</v>
      </c>
      <c r="M31" s="138">
        <f>G31*'Analiz 1'!N30/100</f>
        <v>0.48480000000000006</v>
      </c>
      <c r="N31" s="139">
        <f>'Analiz 1'!O30-M31</f>
        <v>0.51519999999999988</v>
      </c>
      <c r="O31" s="138">
        <f>G31*'Analiz 1'!R30/100</f>
        <v>0.14880000000000002</v>
      </c>
      <c r="P31" s="139">
        <f>'Analiz 1'!S30-O31</f>
        <v>-0.14880000000000002</v>
      </c>
      <c r="Q31" s="138">
        <f>G31*'Analiz 1'!V30/100</f>
        <v>0</v>
      </c>
      <c r="R31" s="139">
        <f>'Analiz 1'!W30-Q31</f>
        <v>0</v>
      </c>
      <c r="S31" s="138">
        <f>G31*'Analiz 1'!Z30/100</f>
        <v>5.28E-2</v>
      </c>
      <c r="T31" s="147">
        <f t="shared" si="5"/>
        <v>-5.28E-2</v>
      </c>
      <c r="U31" s="138">
        <f t="shared" si="6"/>
        <v>1.6000000000000003</v>
      </c>
    </row>
    <row r="32" spans="1:21" x14ac:dyDescent="0.3">
      <c r="A32">
        <v>25</v>
      </c>
      <c r="B32" t="s">
        <v>103</v>
      </c>
      <c r="C32" s="145">
        <v>780847</v>
      </c>
      <c r="D32" s="34">
        <v>471177</v>
      </c>
      <c r="E32" s="36">
        <f t="shared" si="2"/>
        <v>0.6</v>
      </c>
      <c r="F32" s="148">
        <f t="shared" si="0"/>
        <v>5.7</v>
      </c>
      <c r="G32" s="154">
        <f t="shared" si="1"/>
        <v>5.4</v>
      </c>
      <c r="H32" s="147">
        <f t="shared" si="3"/>
        <v>0.29999999999999982</v>
      </c>
      <c r="I32">
        <v>6</v>
      </c>
      <c r="J32" s="162">
        <f t="shared" si="4"/>
        <v>0.59999999999999964</v>
      </c>
      <c r="K32" s="138">
        <f>G32*'Analiz 1'!J31/100</f>
        <v>3.7368000000000006</v>
      </c>
      <c r="L32" s="139">
        <f>'Analiz 1'!K31-K32</f>
        <v>1.2631999999999994</v>
      </c>
      <c r="M32" s="138">
        <f>G32*'Analiz 1'!N31/100</f>
        <v>0.25920000000000004</v>
      </c>
      <c r="N32" s="139">
        <f>'Analiz 1'!O31-M32</f>
        <v>-0.25920000000000004</v>
      </c>
      <c r="O32" s="138">
        <f>G32*'Analiz 1'!R31/100</f>
        <v>0.71820000000000006</v>
      </c>
      <c r="P32" s="139">
        <f>'Analiz 1'!S31-O32</f>
        <v>0.28179999999999994</v>
      </c>
      <c r="Q32" s="138">
        <f>G32*'Analiz 1'!V31/100</f>
        <v>0.43740000000000001</v>
      </c>
      <c r="R32" s="139">
        <f>'Analiz 1'!W31-Q32</f>
        <v>-0.43740000000000001</v>
      </c>
      <c r="S32" s="138">
        <f>G32*'Analiz 1'!Z31/100</f>
        <v>0.24299999999999999</v>
      </c>
      <c r="T32" s="147">
        <f t="shared" si="5"/>
        <v>-0.24299999999999999</v>
      </c>
      <c r="U32" s="138">
        <f t="shared" si="6"/>
        <v>5.3946000000000014</v>
      </c>
    </row>
    <row r="33" spans="1:21" x14ac:dyDescent="0.3">
      <c r="A33">
        <v>26</v>
      </c>
      <c r="B33" t="s">
        <v>104</v>
      </c>
      <c r="C33" s="145">
        <v>781247</v>
      </c>
      <c r="D33" s="34">
        <v>557384</v>
      </c>
      <c r="E33" s="36">
        <f t="shared" si="2"/>
        <v>0.71</v>
      </c>
      <c r="F33" s="148">
        <f t="shared" si="0"/>
        <v>5.8</v>
      </c>
      <c r="G33" s="154">
        <f t="shared" si="1"/>
        <v>6.4</v>
      </c>
      <c r="H33" s="147">
        <f t="shared" si="3"/>
        <v>-0.60000000000000053</v>
      </c>
      <c r="I33">
        <v>6</v>
      </c>
      <c r="J33" s="162">
        <f t="shared" si="4"/>
        <v>-0.40000000000000036</v>
      </c>
      <c r="K33" s="138">
        <f>G33*'Analiz 1'!J32/100</f>
        <v>2.8224</v>
      </c>
      <c r="L33" s="139">
        <f>'Analiz 1'!K32-K33</f>
        <v>0.17759999999999998</v>
      </c>
      <c r="M33" s="138">
        <f>G33*'Analiz 1'!N32/100</f>
        <v>2.2720000000000002</v>
      </c>
      <c r="N33" s="139">
        <f>'Analiz 1'!O32-M33</f>
        <v>-0.27200000000000024</v>
      </c>
      <c r="O33" s="138">
        <f>G33*'Analiz 1'!R32/100</f>
        <v>0.93440000000000001</v>
      </c>
      <c r="P33" s="139">
        <f>'Analiz 1'!S32-O33</f>
        <v>6.5599999999999992E-2</v>
      </c>
      <c r="Q33" s="138">
        <f>G33*'Analiz 1'!V32/100</f>
        <v>3.8399999999999997E-2</v>
      </c>
      <c r="R33" s="139">
        <f>'Analiz 1'!W32-Q33</f>
        <v>-3.8399999999999997E-2</v>
      </c>
      <c r="S33" s="138">
        <f>G33*'Analiz 1'!Z32/100</f>
        <v>0.33279999999999998</v>
      </c>
      <c r="T33" s="147">
        <f t="shared" si="5"/>
        <v>-0.33279999999999998</v>
      </c>
      <c r="U33" s="138">
        <f t="shared" si="6"/>
        <v>6.4</v>
      </c>
    </row>
    <row r="34" spans="1:21" x14ac:dyDescent="0.3">
      <c r="A34">
        <v>27</v>
      </c>
      <c r="B34" t="s">
        <v>105</v>
      </c>
      <c r="C34" s="145">
        <v>1753596</v>
      </c>
      <c r="D34" s="34">
        <v>932665</v>
      </c>
      <c r="E34" s="36">
        <f t="shared" si="2"/>
        <v>0.53</v>
      </c>
      <c r="F34" s="148">
        <f t="shared" si="0"/>
        <v>12.9</v>
      </c>
      <c r="G34" s="154">
        <f t="shared" si="1"/>
        <v>10.7</v>
      </c>
      <c r="H34" s="147">
        <f t="shared" si="3"/>
        <v>2.2000000000000011</v>
      </c>
      <c r="I34">
        <v>12</v>
      </c>
      <c r="J34" s="162">
        <f t="shared" si="4"/>
        <v>1.3000000000000007</v>
      </c>
      <c r="K34" s="138">
        <f>G34*'Analiz 1'!J33/100</f>
        <v>6.6018999999999997</v>
      </c>
      <c r="L34" s="139">
        <f>'Analiz 1'!K33-K34</f>
        <v>2.3981000000000003</v>
      </c>
      <c r="M34" s="138">
        <f>G34*'Analiz 1'!N33/100</f>
        <v>2.0650999999999997</v>
      </c>
      <c r="N34" s="139">
        <f>'Analiz 1'!O33-M34</f>
        <v>-6.5099999999999714E-2</v>
      </c>
      <c r="O34" s="138">
        <f>G34*'Analiz 1'!R33/100</f>
        <v>1.0058</v>
      </c>
      <c r="P34" s="139">
        <f>'Analiz 1'!S33-O34</f>
        <v>-5.8000000000000274E-3</v>
      </c>
      <c r="Q34" s="138">
        <f>G34*'Analiz 1'!V33/100</f>
        <v>0.57779999999999998</v>
      </c>
      <c r="R34" s="139">
        <f>'Analiz 1'!W33-Q34</f>
        <v>-0.57779999999999998</v>
      </c>
      <c r="S34" s="138">
        <f>G34*'Analiz 1'!Z33/100</f>
        <v>0.44939999999999997</v>
      </c>
      <c r="T34" s="147">
        <f t="shared" si="5"/>
        <v>-0.44939999999999997</v>
      </c>
      <c r="U34" s="138">
        <f t="shared" si="6"/>
        <v>10.700000000000001</v>
      </c>
    </row>
    <row r="35" spans="1:21" x14ac:dyDescent="0.3">
      <c r="A35">
        <v>28</v>
      </c>
      <c r="B35" t="s">
        <v>106</v>
      </c>
      <c r="C35" s="145">
        <v>419498</v>
      </c>
      <c r="D35" s="34">
        <v>304287</v>
      </c>
      <c r="E35" s="36">
        <f t="shared" si="2"/>
        <v>0.73</v>
      </c>
      <c r="F35" s="148">
        <f t="shared" si="0"/>
        <v>3.1</v>
      </c>
      <c r="G35" s="154">
        <f t="shared" si="1"/>
        <v>3.5</v>
      </c>
      <c r="H35" s="147">
        <f t="shared" si="3"/>
        <v>-0.39999999999999991</v>
      </c>
      <c r="I35">
        <v>4</v>
      </c>
      <c r="J35" s="162">
        <f t="shared" si="4"/>
        <v>0.5</v>
      </c>
      <c r="K35" s="138">
        <f>G35*'Analiz 1'!J34/100</f>
        <v>2.0790000000000002</v>
      </c>
      <c r="L35" s="139">
        <f>'Analiz 1'!K34-K35</f>
        <v>0.92099999999999982</v>
      </c>
      <c r="M35" s="138">
        <f>G35*'Analiz 1'!N34/100</f>
        <v>0.82950000000000002</v>
      </c>
      <c r="N35" s="139">
        <f>'Analiz 1'!O34-M35</f>
        <v>0.17049999999999998</v>
      </c>
      <c r="O35" s="138">
        <f>G35*'Analiz 1'!R34/100</f>
        <v>0.41649999999999998</v>
      </c>
      <c r="P35" s="139">
        <f>'Analiz 1'!S34-O35</f>
        <v>-0.41649999999999998</v>
      </c>
      <c r="Q35" s="138">
        <f>G35*'Analiz 1'!V34/100</f>
        <v>0</v>
      </c>
      <c r="R35" s="139">
        <f>'Analiz 1'!W34-Q35</f>
        <v>0</v>
      </c>
      <c r="S35" s="138">
        <f>G35*'Analiz 1'!Z34/100</f>
        <v>0.17499999999999999</v>
      </c>
      <c r="T35" s="147">
        <f t="shared" si="5"/>
        <v>-0.17499999999999999</v>
      </c>
      <c r="U35" s="138">
        <f t="shared" si="6"/>
        <v>3.5</v>
      </c>
    </row>
    <row r="36" spans="1:21" x14ac:dyDescent="0.3">
      <c r="A36">
        <v>29</v>
      </c>
      <c r="B36" t="s">
        <v>107</v>
      </c>
      <c r="C36" s="145">
        <v>132374</v>
      </c>
      <c r="D36" s="37">
        <v>90408</v>
      </c>
      <c r="E36" s="36">
        <f t="shared" si="2"/>
        <v>0.68</v>
      </c>
      <c r="F36" s="148">
        <f t="shared" si="0"/>
        <v>1</v>
      </c>
      <c r="G36" s="154">
        <f t="shared" si="1"/>
        <v>1</v>
      </c>
      <c r="H36" s="147">
        <f t="shared" si="3"/>
        <v>0</v>
      </c>
      <c r="I36" s="32">
        <v>2</v>
      </c>
      <c r="J36" s="172">
        <f t="shared" si="4"/>
        <v>1</v>
      </c>
      <c r="K36" s="138">
        <f>G36*'Analiz 1'!J35/100</f>
        <v>0.65</v>
      </c>
      <c r="L36" s="139">
        <f>'Analiz 1'!K35-K36</f>
        <v>1.35</v>
      </c>
      <c r="M36" s="138">
        <f>G36*'Analiz 1'!N35/100</f>
        <v>7.8E-2</v>
      </c>
      <c r="N36" s="139">
        <f>'Analiz 1'!O35-M36</f>
        <v>-7.8E-2</v>
      </c>
      <c r="O36" s="138">
        <f>G36*'Analiz 1'!R35/100</f>
        <v>0.21600000000000003</v>
      </c>
      <c r="P36" s="139">
        <f>'Analiz 1'!S35-O36</f>
        <v>-0.21600000000000003</v>
      </c>
      <c r="Q36" s="138">
        <f>G36*'Analiz 1'!V35/100</f>
        <v>0</v>
      </c>
      <c r="R36" s="139">
        <f>'Analiz 1'!W35-Q36</f>
        <v>0</v>
      </c>
      <c r="S36" s="138">
        <f>G36*'Analiz 1'!Z35/100</f>
        <v>5.5999999999999994E-2</v>
      </c>
      <c r="T36" s="147">
        <f t="shared" si="5"/>
        <v>-5.5999999999999994E-2</v>
      </c>
      <c r="U36" s="138">
        <f t="shared" si="6"/>
        <v>1</v>
      </c>
    </row>
    <row r="37" spans="1:21" x14ac:dyDescent="0.3">
      <c r="A37">
        <v>30</v>
      </c>
      <c r="B37" t="s">
        <v>108</v>
      </c>
      <c r="C37" s="145">
        <v>272165</v>
      </c>
      <c r="D37" s="37">
        <v>122518</v>
      </c>
      <c r="E37" s="36">
        <f t="shared" si="2"/>
        <v>0.45</v>
      </c>
      <c r="F37" s="148">
        <f t="shared" si="0"/>
        <v>2</v>
      </c>
      <c r="G37" s="154">
        <f t="shared" si="1"/>
        <v>1.4</v>
      </c>
      <c r="H37" s="147">
        <f t="shared" si="3"/>
        <v>0.60000000000000009</v>
      </c>
      <c r="I37" s="32">
        <v>3</v>
      </c>
      <c r="J37" s="172">
        <f t="shared" si="4"/>
        <v>1.6</v>
      </c>
      <c r="K37" s="138">
        <f>G37*'Analiz 1'!J36/100</f>
        <v>0.23099999999999998</v>
      </c>
      <c r="L37" s="139">
        <f>'Analiz 1'!K36-K37</f>
        <v>-0.23099999999999998</v>
      </c>
      <c r="M37" s="138">
        <f>G37*'Analiz 1'!N36/100</f>
        <v>1.26E-2</v>
      </c>
      <c r="N37" s="139">
        <f>'Analiz 1'!O36-M37</f>
        <v>-1.26E-2</v>
      </c>
      <c r="O37" s="138">
        <f>G37*'Analiz 1'!R36/100</f>
        <v>1.3999999999999999E-2</v>
      </c>
      <c r="P37" s="139">
        <f>'Analiz 1'!S36-O37</f>
        <v>-1.3999999999999999E-2</v>
      </c>
      <c r="Q37" s="138">
        <f>G37*'Analiz 1'!V36/100</f>
        <v>1.1171999999999997</v>
      </c>
      <c r="R37" s="139">
        <f>'Analiz 1'!W36-Q37</f>
        <v>1.8828000000000003</v>
      </c>
      <c r="S37" s="138">
        <f>G37*'Analiz 1'!Z36/100</f>
        <v>2.52E-2</v>
      </c>
      <c r="T37" s="147">
        <f t="shared" si="5"/>
        <v>-2.52E-2</v>
      </c>
      <c r="U37" s="138">
        <f t="shared" si="6"/>
        <v>1.4</v>
      </c>
    </row>
    <row r="38" spans="1:21" x14ac:dyDescent="0.3">
      <c r="A38">
        <v>31</v>
      </c>
      <c r="B38" t="s">
        <v>109</v>
      </c>
      <c r="C38" s="145">
        <v>1474223</v>
      </c>
      <c r="D38" s="34">
        <v>895468</v>
      </c>
      <c r="E38" s="36">
        <f t="shared" si="2"/>
        <v>0.61</v>
      </c>
      <c r="F38" s="148">
        <f t="shared" si="0"/>
        <v>10.9</v>
      </c>
      <c r="G38" s="154">
        <f t="shared" si="1"/>
        <v>10.3</v>
      </c>
      <c r="H38" s="147">
        <f t="shared" si="3"/>
        <v>0.59999999999999964</v>
      </c>
      <c r="I38">
        <v>10</v>
      </c>
      <c r="J38" s="162">
        <f t="shared" si="4"/>
        <v>-0.30000000000000071</v>
      </c>
      <c r="K38" s="138">
        <f>G38*'Analiz 1'!J37/100</f>
        <v>4.5731999999999999</v>
      </c>
      <c r="L38" s="139">
        <f>'Analiz 1'!K37-K38</f>
        <v>0.42680000000000007</v>
      </c>
      <c r="M38" s="138">
        <f>G38*'Analiz 1'!N37/100</f>
        <v>3.9655</v>
      </c>
      <c r="N38" s="139">
        <f>'Analiz 1'!O37-M38</f>
        <v>3.4499999999999975E-2</v>
      </c>
      <c r="O38" s="138">
        <f>G38*'Analiz 1'!R37/100</f>
        <v>1.2978000000000001</v>
      </c>
      <c r="P38" s="139">
        <f>'Analiz 1'!S37-O38</f>
        <v>-0.29780000000000006</v>
      </c>
      <c r="Q38" s="138">
        <f>G38*'Analiz 1'!V37/100</f>
        <v>0.1545</v>
      </c>
      <c r="R38" s="139">
        <f>'Analiz 1'!W37-Q38</f>
        <v>-0.1545</v>
      </c>
      <c r="S38" s="138">
        <f>G38*'Analiz 1'!Z37/100</f>
        <v>0.29870000000000002</v>
      </c>
      <c r="T38" s="147">
        <f t="shared" si="5"/>
        <v>-0.29870000000000002</v>
      </c>
      <c r="U38" s="138">
        <f t="shared" si="6"/>
        <v>10.289700000000002</v>
      </c>
    </row>
    <row r="39" spans="1:21" x14ac:dyDescent="0.3">
      <c r="A39">
        <v>32</v>
      </c>
      <c r="B39" t="s">
        <v>110</v>
      </c>
      <c r="C39" s="145">
        <v>411245</v>
      </c>
      <c r="D39" s="34">
        <v>295691</v>
      </c>
      <c r="E39" s="36">
        <f t="shared" si="2"/>
        <v>0.72</v>
      </c>
      <c r="F39" s="148">
        <f t="shared" si="0"/>
        <v>3</v>
      </c>
      <c r="G39" s="154">
        <f t="shared" si="1"/>
        <v>3.4</v>
      </c>
      <c r="H39" s="147">
        <f t="shared" si="3"/>
        <v>-0.39999999999999991</v>
      </c>
      <c r="I39">
        <v>4</v>
      </c>
      <c r="J39" s="162">
        <f t="shared" si="4"/>
        <v>0.60000000000000009</v>
      </c>
      <c r="K39" s="138">
        <f>G39*'Analiz 1'!J38/100</f>
        <v>1.7985999999999998</v>
      </c>
      <c r="L39" s="139">
        <f>'Analiz 1'!K38-K39</f>
        <v>0.20140000000000025</v>
      </c>
      <c r="M39" s="138">
        <f>G39*'Analiz 1'!N38/100</f>
        <v>0.73780000000000001</v>
      </c>
      <c r="N39" s="139">
        <f>'Analiz 1'!O38-M39</f>
        <v>0.26219999999999999</v>
      </c>
      <c r="O39" s="138">
        <f>G39*'Analiz 1'!R38/100</f>
        <v>0.64259999999999995</v>
      </c>
      <c r="P39" s="139">
        <f>'Analiz 1'!S38-O39</f>
        <v>0.35740000000000005</v>
      </c>
      <c r="Q39" s="138">
        <f>G39*'Analiz 1'!V38/100</f>
        <v>1.3600000000000001E-2</v>
      </c>
      <c r="R39" s="139">
        <f>'Analiz 1'!W38-Q39</f>
        <v>-1.3600000000000001E-2</v>
      </c>
      <c r="S39" s="138">
        <f>G39*'Analiz 1'!Z38/100</f>
        <v>0.20739999999999997</v>
      </c>
      <c r="T39" s="147">
        <f t="shared" si="5"/>
        <v>-0.20739999999999997</v>
      </c>
      <c r="U39" s="138">
        <f t="shared" si="6"/>
        <v>3.399999999999999</v>
      </c>
    </row>
    <row r="40" spans="1:21" x14ac:dyDescent="0.3">
      <c r="A40">
        <v>33</v>
      </c>
      <c r="B40" t="s">
        <v>111</v>
      </c>
      <c r="C40" s="145">
        <v>1667939</v>
      </c>
      <c r="D40" s="34">
        <v>1085276</v>
      </c>
      <c r="E40" s="36">
        <f t="shared" si="2"/>
        <v>0.65</v>
      </c>
      <c r="F40" s="148">
        <f t="shared" ref="F40:F71" si="7">ROUND($I$5/$C$89*C40,1)</f>
        <v>12.3</v>
      </c>
      <c r="G40" s="154">
        <f t="shared" ref="G40:G71" si="8">ROUND($I$5/$D$89*D40,1)</f>
        <v>12.4</v>
      </c>
      <c r="H40" s="147">
        <f t="shared" si="3"/>
        <v>-9.9999999999999645E-2</v>
      </c>
      <c r="I40">
        <v>11</v>
      </c>
      <c r="J40" s="162">
        <f t="shared" si="4"/>
        <v>-1.4000000000000004</v>
      </c>
      <c r="K40" s="138">
        <f>G40*'Analiz 1'!J39/100</f>
        <v>3.968</v>
      </c>
      <c r="L40" s="139">
        <f>'Analiz 1'!K39-K40</f>
        <v>3.2000000000000028E-2</v>
      </c>
      <c r="M40" s="138">
        <f>G40*'Analiz 1'!N39/100</f>
        <v>3.968</v>
      </c>
      <c r="N40" s="139">
        <f>'Analiz 1'!O39-M40</f>
        <v>3.2000000000000028E-2</v>
      </c>
      <c r="O40" s="138">
        <f>G40*'Analiz 1'!R39/100</f>
        <v>2.8643999999999998</v>
      </c>
      <c r="P40" s="139">
        <f>'Analiz 1'!S39-O40</f>
        <v>-0.86439999999999984</v>
      </c>
      <c r="Q40" s="138">
        <f>G40*'Analiz 1'!V39/100</f>
        <v>1.2028000000000001</v>
      </c>
      <c r="R40" s="139">
        <f>'Analiz 1'!W39-Q40</f>
        <v>-0.20280000000000009</v>
      </c>
      <c r="S40" s="138">
        <f>G40*'Analiz 1'!Z39/100</f>
        <v>0.40920000000000001</v>
      </c>
      <c r="T40" s="147">
        <f t="shared" si="5"/>
        <v>-0.40920000000000001</v>
      </c>
      <c r="U40" s="138">
        <f t="shared" si="6"/>
        <v>12.4124</v>
      </c>
    </row>
    <row r="41" spans="1:21" x14ac:dyDescent="0.3">
      <c r="A41">
        <v>34</v>
      </c>
      <c r="B41" t="s">
        <v>112</v>
      </c>
      <c r="C41" s="145">
        <v>13624240</v>
      </c>
      <c r="D41" s="34">
        <v>8794284</v>
      </c>
      <c r="E41" s="36">
        <f t="shared" si="2"/>
        <v>0.65</v>
      </c>
      <c r="F41" s="148">
        <f t="shared" si="7"/>
        <v>100.3</v>
      </c>
      <c r="G41" s="154">
        <f t="shared" si="8"/>
        <v>100.8</v>
      </c>
      <c r="H41" s="147">
        <f t="shared" si="3"/>
        <v>-0.5</v>
      </c>
      <c r="I41">
        <v>85</v>
      </c>
      <c r="J41" s="172">
        <f t="shared" si="4"/>
        <v>-15.799999999999997</v>
      </c>
      <c r="K41" s="138">
        <f>G41*'Analiz 1'!J40/100</f>
        <v>49.795199999999994</v>
      </c>
      <c r="L41" s="139">
        <f>'Analiz 1'!K40-K41</f>
        <v>-3.7951999999999941</v>
      </c>
      <c r="M41" s="138">
        <f>G41*'Analiz 1'!N40/100</f>
        <v>31.5504</v>
      </c>
      <c r="N41" s="139">
        <f>'Analiz 1'!O40-M41</f>
        <v>-2.5503999999999998</v>
      </c>
      <c r="O41" s="138">
        <f>G41*'Analiz 1'!R40/100</f>
        <v>9.4751999999999992</v>
      </c>
      <c r="P41" s="139">
        <f>'Analiz 1'!S40-O41</f>
        <v>-2.4751999999999992</v>
      </c>
      <c r="Q41" s="138">
        <f>G41*'Analiz 1'!V40/100</f>
        <v>5.3424000000000005</v>
      </c>
      <c r="R41" s="139">
        <f>'Analiz 1'!W40-Q41</f>
        <v>-2.3424000000000005</v>
      </c>
      <c r="S41" s="138">
        <f>G41*'Analiz 1'!Z40/100</f>
        <v>4.6367999999999991</v>
      </c>
      <c r="T41" s="147">
        <f t="shared" si="5"/>
        <v>-4.6367999999999991</v>
      </c>
      <c r="U41" s="138">
        <f t="shared" si="6"/>
        <v>100.79999999999998</v>
      </c>
    </row>
    <row r="42" spans="1:21" x14ac:dyDescent="0.3">
      <c r="A42">
        <v>35</v>
      </c>
      <c r="B42" t="s">
        <v>113</v>
      </c>
      <c r="C42" s="145">
        <v>3965232</v>
      </c>
      <c r="D42" s="37">
        <v>2787874</v>
      </c>
      <c r="E42" s="36">
        <f t="shared" si="2"/>
        <v>0.7</v>
      </c>
      <c r="F42" s="148">
        <f t="shared" si="7"/>
        <v>29.2</v>
      </c>
      <c r="G42" s="154">
        <f t="shared" si="8"/>
        <v>31.9</v>
      </c>
      <c r="H42" s="147">
        <f t="shared" si="3"/>
        <v>-2.6999999999999993</v>
      </c>
      <c r="I42" s="32">
        <v>26</v>
      </c>
      <c r="J42" s="172">
        <f t="shared" si="4"/>
        <v>-5.8999999999999986</v>
      </c>
      <c r="K42" s="138">
        <f>G42*'Analiz 1'!J41/100</f>
        <v>11.739199999999999</v>
      </c>
      <c r="L42" s="139">
        <f>'Analiz 1'!K41-K42</f>
        <v>-0.73919999999999852</v>
      </c>
      <c r="M42" s="138">
        <f>G42*'Analiz 1'!N41/100</f>
        <v>13.940300000000001</v>
      </c>
      <c r="N42" s="139">
        <f>'Analiz 1'!O41-M42</f>
        <v>-0.94030000000000058</v>
      </c>
      <c r="O42" s="138">
        <f>G42*'Analiz 1'!R41/100</f>
        <v>3.6047000000000002</v>
      </c>
      <c r="P42" s="139">
        <f>'Analiz 1'!S41-O42</f>
        <v>-1.6047000000000002</v>
      </c>
      <c r="Q42" s="138">
        <f>G42*'Analiz 1'!V41/100</f>
        <v>1.5311999999999997</v>
      </c>
      <c r="R42" s="139">
        <f>'Analiz 1'!W41-Q42</f>
        <v>-1.5311999999999997</v>
      </c>
      <c r="S42" s="138">
        <f>G42*'Analiz 1'!Z41/100</f>
        <v>1.0846</v>
      </c>
      <c r="T42" s="147">
        <f t="shared" si="5"/>
        <v>-1.0846</v>
      </c>
      <c r="U42" s="138">
        <f t="shared" si="6"/>
        <v>31.9</v>
      </c>
    </row>
    <row r="43" spans="1:21" x14ac:dyDescent="0.3">
      <c r="A43">
        <v>36</v>
      </c>
      <c r="B43" t="s">
        <v>114</v>
      </c>
      <c r="C43" s="145">
        <v>305755</v>
      </c>
      <c r="D43" s="34">
        <v>184052</v>
      </c>
      <c r="E43" s="36">
        <f t="shared" si="2"/>
        <v>0.6</v>
      </c>
      <c r="F43" s="148">
        <f t="shared" si="7"/>
        <v>2.2999999999999998</v>
      </c>
      <c r="G43" s="154">
        <f t="shared" si="8"/>
        <v>2.1</v>
      </c>
      <c r="H43" s="147">
        <f t="shared" si="3"/>
        <v>0.19999999999999973</v>
      </c>
      <c r="I43">
        <v>3</v>
      </c>
      <c r="J43" s="162">
        <f t="shared" si="4"/>
        <v>0.89999999999999991</v>
      </c>
      <c r="K43" s="138">
        <f>G43*'Analiz 1'!J42/100</f>
        <v>0.89460000000000006</v>
      </c>
      <c r="L43" s="139">
        <f>'Analiz 1'!K42-K43</f>
        <v>1.1053999999999999</v>
      </c>
      <c r="M43" s="138">
        <f>G43*'Analiz 1'!N42/100</f>
        <v>0.35070000000000001</v>
      </c>
      <c r="N43" s="139">
        <f>'Analiz 1'!O42-M43</f>
        <v>-0.35070000000000001</v>
      </c>
      <c r="O43" s="138">
        <f>G43*'Analiz 1'!R42/100</f>
        <v>0.36119999999999997</v>
      </c>
      <c r="P43" s="139">
        <f>'Analiz 1'!S42-O43</f>
        <v>-0.36119999999999997</v>
      </c>
      <c r="Q43" s="138">
        <f>G43*'Analiz 1'!V42/100</f>
        <v>0.4032</v>
      </c>
      <c r="R43" s="139">
        <f>'Analiz 1'!W42-Q43</f>
        <v>0.5968</v>
      </c>
      <c r="S43" s="138">
        <f>G43*'Analiz 1'!Z42/100</f>
        <v>9.0299999999999991E-2</v>
      </c>
      <c r="T43" s="147">
        <f t="shared" si="5"/>
        <v>-9.0299999999999991E-2</v>
      </c>
      <c r="U43" s="138">
        <f t="shared" si="6"/>
        <v>2.1</v>
      </c>
    </row>
    <row r="44" spans="1:21" x14ac:dyDescent="0.3">
      <c r="A44">
        <v>37</v>
      </c>
      <c r="B44" t="s">
        <v>115</v>
      </c>
      <c r="C44" s="145">
        <v>359759</v>
      </c>
      <c r="D44" s="34">
        <v>268944</v>
      </c>
      <c r="E44" s="36">
        <f t="shared" si="2"/>
        <v>0.75</v>
      </c>
      <c r="F44" s="148">
        <f t="shared" si="7"/>
        <v>2.6</v>
      </c>
      <c r="G44" s="154">
        <f t="shared" si="8"/>
        <v>3.1</v>
      </c>
      <c r="H44" s="147">
        <f t="shared" si="3"/>
        <v>-0.5</v>
      </c>
      <c r="I44">
        <v>3</v>
      </c>
      <c r="J44" s="162">
        <f t="shared" si="4"/>
        <v>-0.10000000000000009</v>
      </c>
      <c r="K44" s="138">
        <f>G44*'Analiz 1'!J43/100</f>
        <v>1.7298</v>
      </c>
      <c r="L44" s="139">
        <f>'Analiz 1'!K43-K44</f>
        <v>0.2702</v>
      </c>
      <c r="M44" s="138">
        <f>G44*'Analiz 1'!N43/100</f>
        <v>0.45569999999999999</v>
      </c>
      <c r="N44" s="139">
        <f>'Analiz 1'!O43-M44</f>
        <v>-0.45569999999999999</v>
      </c>
      <c r="O44" s="138">
        <f>G44*'Analiz 1'!R43/100</f>
        <v>0.71609999999999996</v>
      </c>
      <c r="P44" s="139">
        <f>'Analiz 1'!S43-O44</f>
        <v>0.28390000000000004</v>
      </c>
      <c r="Q44" s="138">
        <f>G44*'Analiz 1'!V43/100</f>
        <v>0</v>
      </c>
      <c r="R44" s="139">
        <f>'Analiz 1'!W43-Q44</f>
        <v>0</v>
      </c>
      <c r="S44" s="138">
        <f>G44*'Analiz 1'!Z43/100</f>
        <v>0.20150000000000001</v>
      </c>
      <c r="T44" s="147">
        <f t="shared" si="5"/>
        <v>-0.20150000000000001</v>
      </c>
      <c r="U44" s="138">
        <f t="shared" si="6"/>
        <v>3.1031000000000004</v>
      </c>
    </row>
    <row r="45" spans="1:21" x14ac:dyDescent="0.3">
      <c r="A45">
        <v>38</v>
      </c>
      <c r="B45" t="s">
        <v>116</v>
      </c>
      <c r="C45" s="145">
        <v>1255349</v>
      </c>
      <c r="D45" s="34">
        <v>781769</v>
      </c>
      <c r="E45" s="36">
        <f t="shared" si="2"/>
        <v>0.62</v>
      </c>
      <c r="F45" s="148">
        <f t="shared" si="7"/>
        <v>9.1999999999999993</v>
      </c>
      <c r="G45" s="154">
        <f t="shared" si="8"/>
        <v>9</v>
      </c>
      <c r="H45" s="147">
        <f t="shared" si="3"/>
        <v>0.19999999999999929</v>
      </c>
      <c r="I45">
        <v>9</v>
      </c>
      <c r="J45" s="162">
        <f t="shared" si="4"/>
        <v>0</v>
      </c>
      <c r="K45" s="138">
        <f>G45*'Analiz 1'!J44/100</f>
        <v>5.8410000000000002</v>
      </c>
      <c r="L45" s="139">
        <f>'Analiz 1'!K44-K45</f>
        <v>1.1589999999999998</v>
      </c>
      <c r="M45" s="138">
        <f>G45*'Analiz 1'!N44/100</f>
        <v>1.089</v>
      </c>
      <c r="N45" s="139">
        <f>'Analiz 1'!O44-M45</f>
        <v>-8.8999999999999968E-2</v>
      </c>
      <c r="O45" s="138">
        <f>G45*'Analiz 1'!R44/100</f>
        <v>1.62</v>
      </c>
      <c r="P45" s="139">
        <f>'Analiz 1'!S44-O45</f>
        <v>-0.62000000000000011</v>
      </c>
      <c r="Q45" s="138">
        <f>G45*'Analiz 1'!V44/100</f>
        <v>0</v>
      </c>
      <c r="R45" s="139">
        <f>'Analiz 1'!W44-Q45</f>
        <v>0</v>
      </c>
      <c r="S45" s="138">
        <f>G45*'Analiz 1'!Z44/100</f>
        <v>0.441</v>
      </c>
      <c r="T45" s="147">
        <f t="shared" si="5"/>
        <v>-0.441</v>
      </c>
      <c r="U45" s="138">
        <f t="shared" si="6"/>
        <v>8.9910000000000014</v>
      </c>
    </row>
    <row r="46" spans="1:21" x14ac:dyDescent="0.3">
      <c r="A46">
        <v>39</v>
      </c>
      <c r="B46" t="s">
        <v>117</v>
      </c>
      <c r="C46" s="145">
        <v>340199</v>
      </c>
      <c r="D46" s="34">
        <v>249850</v>
      </c>
      <c r="E46" s="36">
        <f t="shared" si="2"/>
        <v>0.73</v>
      </c>
      <c r="F46" s="148">
        <f t="shared" si="7"/>
        <v>2.5</v>
      </c>
      <c r="G46" s="154">
        <f t="shared" si="8"/>
        <v>2.9</v>
      </c>
      <c r="H46" s="147">
        <f t="shared" si="3"/>
        <v>-0.39999999999999991</v>
      </c>
      <c r="I46">
        <v>3</v>
      </c>
      <c r="J46" s="162">
        <f t="shared" si="4"/>
        <v>0.10000000000000009</v>
      </c>
      <c r="K46" s="138">
        <f>G46*'Analiz 1'!J45/100</f>
        <v>0.79459999999999997</v>
      </c>
      <c r="L46" s="139">
        <f>'Analiz 1'!K45-K46</f>
        <v>0.20540000000000003</v>
      </c>
      <c r="M46" s="138">
        <f>G46*'Analiz 1'!N45/100</f>
        <v>1.5225</v>
      </c>
      <c r="N46" s="139">
        <f>'Analiz 1'!O45-M46</f>
        <v>0.47750000000000004</v>
      </c>
      <c r="O46" s="138">
        <f>G46*'Analiz 1'!R45/100</f>
        <v>0.47850000000000004</v>
      </c>
      <c r="P46" s="139">
        <f>'Analiz 1'!S45-O46</f>
        <v>-0.47850000000000004</v>
      </c>
      <c r="Q46" s="138">
        <f>G46*'Analiz 1'!V45/100</f>
        <v>5.7999999999999996E-3</v>
      </c>
      <c r="R46" s="139">
        <f>'Analiz 1'!W45-Q46</f>
        <v>-5.7999999999999996E-3</v>
      </c>
      <c r="S46" s="138">
        <f>G46*'Analiz 1'!Z45/100</f>
        <v>9.569999999999998E-2</v>
      </c>
      <c r="T46" s="147">
        <f t="shared" si="5"/>
        <v>-9.569999999999998E-2</v>
      </c>
      <c r="U46" s="138">
        <f t="shared" si="6"/>
        <v>2.8970999999999996</v>
      </c>
    </row>
    <row r="47" spans="1:21" x14ac:dyDescent="0.3">
      <c r="A47">
        <v>40</v>
      </c>
      <c r="B47" t="s">
        <v>118</v>
      </c>
      <c r="C47" s="145">
        <v>221015</v>
      </c>
      <c r="D47" s="34">
        <v>156153</v>
      </c>
      <c r="E47" s="36">
        <f t="shared" si="2"/>
        <v>0.71</v>
      </c>
      <c r="F47" s="148">
        <f t="shared" si="7"/>
        <v>1.6</v>
      </c>
      <c r="G47" s="154">
        <f t="shared" si="8"/>
        <v>1.8</v>
      </c>
      <c r="H47" s="147">
        <f t="shared" si="3"/>
        <v>-0.19999999999999996</v>
      </c>
      <c r="I47">
        <v>2</v>
      </c>
      <c r="J47" s="162">
        <f t="shared" si="4"/>
        <v>0.19999999999999996</v>
      </c>
      <c r="K47" s="138">
        <f>G47*'Analiz 1'!J46/100</f>
        <v>0.90360000000000018</v>
      </c>
      <c r="L47" s="139">
        <f>'Analiz 1'!K46-K47</f>
        <v>1.0963999999999998</v>
      </c>
      <c r="M47" s="138">
        <f>G47*'Analiz 1'!N46/100</f>
        <v>0.40680000000000005</v>
      </c>
      <c r="N47" s="139">
        <f>'Analiz 1'!O46-M47</f>
        <v>-0.40680000000000005</v>
      </c>
      <c r="O47" s="138">
        <f>G47*'Analiz 1'!R46/100</f>
        <v>0.39600000000000002</v>
      </c>
      <c r="P47" s="139">
        <f>'Analiz 1'!S46-O47</f>
        <v>-0.39600000000000002</v>
      </c>
      <c r="Q47" s="138">
        <f>G47*'Analiz 1'!V46/100</f>
        <v>2.52E-2</v>
      </c>
      <c r="R47" s="139">
        <f>'Analiz 1'!W46-Q47</f>
        <v>-2.52E-2</v>
      </c>
      <c r="S47" s="138">
        <f>G47*'Analiz 1'!Z46/100</f>
        <v>6.8400000000000002E-2</v>
      </c>
      <c r="T47" s="147">
        <f t="shared" si="5"/>
        <v>-6.8400000000000002E-2</v>
      </c>
      <c r="U47" s="138">
        <f t="shared" si="6"/>
        <v>1.8000000000000003</v>
      </c>
    </row>
    <row r="48" spans="1:21" x14ac:dyDescent="0.3">
      <c r="A48">
        <v>41</v>
      </c>
      <c r="B48" t="s">
        <v>119</v>
      </c>
      <c r="C48" s="145">
        <v>1601720</v>
      </c>
      <c r="D48" s="34">
        <v>1024011</v>
      </c>
      <c r="E48" s="36">
        <f t="shared" si="2"/>
        <v>0.64</v>
      </c>
      <c r="F48" s="148">
        <f t="shared" si="7"/>
        <v>11.8</v>
      </c>
      <c r="G48" s="154">
        <f t="shared" si="8"/>
        <v>11.7</v>
      </c>
      <c r="H48" s="147">
        <f t="shared" si="3"/>
        <v>0.10000000000000142</v>
      </c>
      <c r="I48">
        <v>11</v>
      </c>
      <c r="J48" s="162">
        <f t="shared" si="4"/>
        <v>-0.69999999999999929</v>
      </c>
      <c r="K48" s="138">
        <f>G48*'Analiz 1'!J47/100</f>
        <v>6.1659000000000006</v>
      </c>
      <c r="L48" s="139">
        <f>'Analiz 1'!K47-K48</f>
        <v>0.8340999999999994</v>
      </c>
      <c r="M48" s="138">
        <f>G48*'Analiz 1'!N47/100</f>
        <v>2.8782000000000001</v>
      </c>
      <c r="N48" s="139">
        <f>'Analiz 1'!O47-M48</f>
        <v>0.12179999999999991</v>
      </c>
      <c r="O48" s="138">
        <f>G48*'Analiz 1'!R47/100</f>
        <v>1.3922999999999999</v>
      </c>
      <c r="P48" s="139">
        <f>'Analiz 1'!S47-O48</f>
        <v>-0.39229999999999987</v>
      </c>
      <c r="Q48" s="138">
        <f>G48*'Analiz 1'!V47/100</f>
        <v>0.26909999999999995</v>
      </c>
      <c r="R48" s="139">
        <f>'Analiz 1'!W47-Q48</f>
        <v>-0.26909999999999995</v>
      </c>
      <c r="S48" s="138">
        <f>G48*'Analiz 1'!Z47/100</f>
        <v>0.98280000000000001</v>
      </c>
      <c r="T48" s="147">
        <f t="shared" si="5"/>
        <v>-0.98280000000000001</v>
      </c>
      <c r="U48" s="138">
        <f t="shared" si="6"/>
        <v>11.6883</v>
      </c>
    </row>
    <row r="49" spans="1:21" x14ac:dyDescent="0.3">
      <c r="A49">
        <v>42</v>
      </c>
      <c r="B49" t="s">
        <v>120</v>
      </c>
      <c r="C49" s="145">
        <v>2038555</v>
      </c>
      <c r="D49" s="34">
        <v>1312699</v>
      </c>
      <c r="E49" s="36">
        <f t="shared" si="2"/>
        <v>0.64</v>
      </c>
      <c r="F49" s="148">
        <f t="shared" si="7"/>
        <v>15</v>
      </c>
      <c r="G49" s="154">
        <f t="shared" si="8"/>
        <v>15</v>
      </c>
      <c r="H49" s="147">
        <f t="shared" si="3"/>
        <v>0</v>
      </c>
      <c r="I49">
        <v>14</v>
      </c>
      <c r="J49" s="162">
        <f t="shared" si="4"/>
        <v>-1</v>
      </c>
      <c r="K49" s="138">
        <f>G49*'Analiz 1'!J48/100</f>
        <v>10.44</v>
      </c>
      <c r="L49" s="139">
        <f>'Analiz 1'!K48-K49</f>
        <v>0.5600000000000005</v>
      </c>
      <c r="M49" s="138">
        <f>G49*'Analiz 1'!N48/100</f>
        <v>1.53</v>
      </c>
      <c r="N49" s="139">
        <f>'Analiz 1'!O48-M49</f>
        <v>-0.53</v>
      </c>
      <c r="O49" s="138">
        <f>G49*'Analiz 1'!R48/100</f>
        <v>1.9650000000000001</v>
      </c>
      <c r="P49" s="139">
        <f>'Analiz 1'!S48-O49</f>
        <v>3.499999999999992E-2</v>
      </c>
      <c r="Q49" s="138">
        <f>G49*'Analiz 1'!V48/100</f>
        <v>0.19500000000000001</v>
      </c>
      <c r="R49" s="139">
        <f>'Analiz 1'!W48-Q49</f>
        <v>-0.19500000000000001</v>
      </c>
      <c r="S49" s="138">
        <f>G49*'Analiz 1'!Z48/100</f>
        <v>0.85499999999999998</v>
      </c>
      <c r="T49" s="147">
        <f t="shared" si="5"/>
        <v>-0.85499999999999998</v>
      </c>
      <c r="U49" s="138">
        <f t="shared" si="6"/>
        <v>14.984999999999999</v>
      </c>
    </row>
    <row r="50" spans="1:21" x14ac:dyDescent="0.3">
      <c r="A50">
        <v>43</v>
      </c>
      <c r="B50" t="s">
        <v>121</v>
      </c>
      <c r="C50" s="145">
        <v>564264</v>
      </c>
      <c r="D50" s="34">
        <v>418447</v>
      </c>
      <c r="E50" s="36">
        <f t="shared" si="2"/>
        <v>0.74</v>
      </c>
      <c r="F50" s="148">
        <f t="shared" si="7"/>
        <v>4.2</v>
      </c>
      <c r="G50" s="154">
        <f t="shared" si="8"/>
        <v>4.8</v>
      </c>
      <c r="H50" s="147">
        <f t="shared" si="3"/>
        <v>-0.59999999999999964</v>
      </c>
      <c r="I50">
        <v>5</v>
      </c>
      <c r="J50" s="162">
        <f t="shared" si="4"/>
        <v>0.20000000000000018</v>
      </c>
      <c r="K50" s="138">
        <f>G50*'Analiz 1'!J49/100</f>
        <v>3.1008</v>
      </c>
      <c r="L50" s="139">
        <f>'Analiz 1'!K49-K50</f>
        <v>0.8992</v>
      </c>
      <c r="M50" s="138">
        <f>G50*'Analiz 1'!N49/100</f>
        <v>0.59519999999999995</v>
      </c>
      <c r="N50" s="139">
        <f>'Analiz 1'!O49-M50</f>
        <v>-0.59519999999999995</v>
      </c>
      <c r="O50" s="138">
        <f>G50*'Analiz 1'!R49/100</f>
        <v>0.75840000000000007</v>
      </c>
      <c r="P50" s="139">
        <f>'Analiz 1'!S49-O50</f>
        <v>0.24159999999999993</v>
      </c>
      <c r="Q50" s="138">
        <f>G50*'Analiz 1'!V49/100</f>
        <v>0</v>
      </c>
      <c r="R50" s="139">
        <f>'Analiz 1'!W49-Q50</f>
        <v>0</v>
      </c>
      <c r="S50" s="138">
        <f>G50*'Analiz 1'!Z49/100</f>
        <v>0.34079999999999999</v>
      </c>
      <c r="T50" s="147">
        <f t="shared" si="5"/>
        <v>-0.34079999999999999</v>
      </c>
      <c r="U50" s="138">
        <f t="shared" si="6"/>
        <v>4.7951999999999995</v>
      </c>
    </row>
    <row r="51" spans="1:21" x14ac:dyDescent="0.3">
      <c r="A51">
        <v>44</v>
      </c>
      <c r="B51" t="s">
        <v>122</v>
      </c>
      <c r="C51" s="145">
        <v>757930</v>
      </c>
      <c r="D51" s="34">
        <v>488293</v>
      </c>
      <c r="E51" s="36">
        <f t="shared" si="2"/>
        <v>0.64</v>
      </c>
      <c r="F51" s="148">
        <f t="shared" si="7"/>
        <v>5.6</v>
      </c>
      <c r="G51" s="154">
        <f t="shared" si="8"/>
        <v>5.6</v>
      </c>
      <c r="H51" s="147">
        <f t="shared" si="3"/>
        <v>0</v>
      </c>
      <c r="I51">
        <v>6</v>
      </c>
      <c r="J51" s="162">
        <f t="shared" si="4"/>
        <v>0.40000000000000036</v>
      </c>
      <c r="K51" s="138">
        <f>G51*'Analiz 1'!J50/100</f>
        <v>3.8079999999999994</v>
      </c>
      <c r="L51" s="139">
        <f>'Analiz 1'!K50-K51</f>
        <v>1.1920000000000006</v>
      </c>
      <c r="M51" s="138">
        <f>G51*'Analiz 1'!N50/100</f>
        <v>1.1088</v>
      </c>
      <c r="N51" s="139">
        <f>'Analiz 1'!O50-M51</f>
        <v>-0.10880000000000001</v>
      </c>
      <c r="O51" s="138">
        <f>G51*'Analiz 1'!R50/100</f>
        <v>0.45359999999999995</v>
      </c>
      <c r="P51" s="139">
        <f>'Analiz 1'!S50-O51</f>
        <v>-0.45359999999999995</v>
      </c>
      <c r="Q51" s="138">
        <f>G51*'Analiz 1'!V50/100</f>
        <v>7.279999999999999E-2</v>
      </c>
      <c r="R51" s="139">
        <f>'Analiz 1'!W50-Q51</f>
        <v>-7.279999999999999E-2</v>
      </c>
      <c r="S51" s="138">
        <f>G51*'Analiz 1'!Z50/100</f>
        <v>0.15679999999999997</v>
      </c>
      <c r="T51" s="147">
        <f t="shared" si="5"/>
        <v>-0.15679999999999997</v>
      </c>
      <c r="U51" s="138">
        <f t="shared" si="6"/>
        <v>5.5999999999999988</v>
      </c>
    </row>
    <row r="52" spans="1:21" x14ac:dyDescent="0.3">
      <c r="A52">
        <v>45</v>
      </c>
      <c r="B52" t="s">
        <v>123</v>
      </c>
      <c r="C52" s="145">
        <v>1340074</v>
      </c>
      <c r="D52" s="34">
        <v>947680</v>
      </c>
      <c r="E52" s="36">
        <f t="shared" si="2"/>
        <v>0.71</v>
      </c>
      <c r="F52" s="148">
        <f t="shared" si="7"/>
        <v>9.9</v>
      </c>
      <c r="G52" s="154">
        <f t="shared" si="8"/>
        <v>10.9</v>
      </c>
      <c r="H52" s="147">
        <f t="shared" si="3"/>
        <v>-1</v>
      </c>
      <c r="I52">
        <v>10</v>
      </c>
      <c r="J52" s="162">
        <f t="shared" si="4"/>
        <v>-0.90000000000000036</v>
      </c>
      <c r="K52" s="138">
        <f>G52*'Analiz 1'!J51/100</f>
        <v>5.1230000000000011</v>
      </c>
      <c r="L52" s="139">
        <f>'Analiz 1'!K51-K52</f>
        <v>-0.12300000000000111</v>
      </c>
      <c r="M52" s="138">
        <f>G52*'Analiz 1'!N51/100</f>
        <v>3.1392000000000002</v>
      </c>
      <c r="N52" s="139">
        <f>'Analiz 1'!O51-M52</f>
        <v>-0.13920000000000021</v>
      </c>
      <c r="O52" s="138">
        <f>G52*'Analiz 1'!R51/100</f>
        <v>1.8420999999999998</v>
      </c>
      <c r="P52" s="139">
        <f>'Analiz 1'!S51-O52</f>
        <v>0.15790000000000015</v>
      </c>
      <c r="Q52" s="138">
        <f>G52*'Analiz 1'!V51/100</f>
        <v>0.30519999999999997</v>
      </c>
      <c r="R52" s="139">
        <f>'Analiz 1'!W51-Q52</f>
        <v>-0.30519999999999997</v>
      </c>
      <c r="S52" s="138">
        <f>G52*'Analiz 1'!Z51/100</f>
        <v>0.50139999999999996</v>
      </c>
      <c r="T52" s="147">
        <f t="shared" si="5"/>
        <v>-0.50139999999999996</v>
      </c>
      <c r="U52" s="138">
        <f t="shared" si="6"/>
        <v>10.910900000000002</v>
      </c>
    </row>
    <row r="53" spans="1:21" x14ac:dyDescent="0.3">
      <c r="A53">
        <v>46</v>
      </c>
      <c r="B53" t="s">
        <v>124</v>
      </c>
      <c r="C53" s="145">
        <v>1054210</v>
      </c>
      <c r="D53" s="34">
        <v>636076</v>
      </c>
      <c r="E53" s="36">
        <f t="shared" si="2"/>
        <v>0.6</v>
      </c>
      <c r="F53" s="148">
        <f t="shared" si="7"/>
        <v>7.8</v>
      </c>
      <c r="G53" s="154">
        <f t="shared" si="8"/>
        <v>7.3</v>
      </c>
      <c r="H53" s="147">
        <f t="shared" si="3"/>
        <v>0.5</v>
      </c>
      <c r="I53">
        <v>8</v>
      </c>
      <c r="J53" s="162">
        <f t="shared" si="4"/>
        <v>0.70000000000000018</v>
      </c>
      <c r="K53" s="138">
        <f>G53*'Analiz 1'!J52/100</f>
        <v>5.0807999999999991</v>
      </c>
      <c r="L53" s="171">
        <f>'Analiz 1'!K52-K53</f>
        <v>0.91920000000000091</v>
      </c>
      <c r="M53" s="138">
        <f>G53*'Analiz 1'!N52/100</f>
        <v>0.83950000000000002</v>
      </c>
      <c r="N53" s="139">
        <f>'Analiz 1'!O52-M53</f>
        <v>0.16049999999999998</v>
      </c>
      <c r="O53" s="138">
        <f>G53*'Analiz 1'!R52/100</f>
        <v>0.94899999999999995</v>
      </c>
      <c r="P53" s="139">
        <f>'Analiz 1'!S52-O53</f>
        <v>5.1000000000000045E-2</v>
      </c>
      <c r="Q53" s="138">
        <f>G53*'Analiz 1'!V52/100</f>
        <v>3.6499999999999998E-2</v>
      </c>
      <c r="R53" s="139">
        <f>'Analiz 1'!W52-Q53</f>
        <v>-3.6499999999999998E-2</v>
      </c>
      <c r="S53" s="138">
        <f>G53*'Analiz 1'!Z52/100</f>
        <v>0.39419999999999999</v>
      </c>
      <c r="T53" s="147">
        <f t="shared" si="5"/>
        <v>-0.39419999999999999</v>
      </c>
      <c r="U53" s="138">
        <f t="shared" si="6"/>
        <v>7.2999999999999989</v>
      </c>
    </row>
    <row r="54" spans="1:21" x14ac:dyDescent="0.3">
      <c r="A54">
        <v>47</v>
      </c>
      <c r="B54" t="s">
        <v>125</v>
      </c>
      <c r="C54" s="145">
        <v>764033</v>
      </c>
      <c r="D54" s="34">
        <v>383016</v>
      </c>
      <c r="E54" s="36">
        <f t="shared" si="2"/>
        <v>0.5</v>
      </c>
      <c r="F54" s="148">
        <f t="shared" si="7"/>
        <v>5.6</v>
      </c>
      <c r="G54" s="154">
        <f t="shared" si="8"/>
        <v>4.4000000000000004</v>
      </c>
      <c r="H54" s="147">
        <f t="shared" si="3"/>
        <v>1.1999999999999993</v>
      </c>
      <c r="I54">
        <v>6</v>
      </c>
      <c r="J54" s="172">
        <f t="shared" si="4"/>
        <v>1.5999999999999996</v>
      </c>
      <c r="K54" s="138">
        <f>G54*'Analiz 1'!J53/100</f>
        <v>1.4168000000000003</v>
      </c>
      <c r="L54" s="171">
        <f>'Analiz 1'!K53-K54</f>
        <v>1.5831999999999997</v>
      </c>
      <c r="M54" s="138">
        <f>G54*'Analiz 1'!N53/100</f>
        <v>0.1628</v>
      </c>
      <c r="N54" s="139">
        <f>'Analiz 1'!O53-M54</f>
        <v>-0.1628</v>
      </c>
      <c r="O54" s="138">
        <f>G54*'Analiz 1'!R53/100</f>
        <v>2.64E-2</v>
      </c>
      <c r="P54" s="139">
        <f>'Analiz 1'!S53-O54</f>
        <v>-2.64E-2</v>
      </c>
      <c r="Q54" s="138">
        <f>G54*'Analiz 1'!V53/100</f>
        <v>2.6796000000000002</v>
      </c>
      <c r="R54" s="139">
        <f>'Analiz 1'!W53-Q54</f>
        <v>0.3203999999999998</v>
      </c>
      <c r="S54" s="138">
        <f>G54*'Analiz 1'!Z53/100</f>
        <v>0.11440000000000002</v>
      </c>
      <c r="T54" s="147">
        <f t="shared" si="5"/>
        <v>-0.11440000000000002</v>
      </c>
      <c r="U54" s="138">
        <f t="shared" si="6"/>
        <v>4.4000000000000004</v>
      </c>
    </row>
    <row r="55" spans="1:21" x14ac:dyDescent="0.3">
      <c r="A55">
        <v>48</v>
      </c>
      <c r="B55" t="s">
        <v>126</v>
      </c>
      <c r="C55" s="145">
        <v>838324</v>
      </c>
      <c r="D55" s="34">
        <v>575879</v>
      </c>
      <c r="E55" s="36">
        <f t="shared" si="2"/>
        <v>0.69</v>
      </c>
      <c r="F55" s="148">
        <f t="shared" si="7"/>
        <v>6.2</v>
      </c>
      <c r="G55" s="154">
        <f t="shared" si="8"/>
        <v>6.6</v>
      </c>
      <c r="H55" s="147">
        <f t="shared" si="3"/>
        <v>-0.39999999999999947</v>
      </c>
      <c r="I55">
        <v>6</v>
      </c>
      <c r="J55" s="162">
        <f t="shared" si="4"/>
        <v>-0.59999999999999964</v>
      </c>
      <c r="K55" s="138">
        <f>G55*'Analiz 1'!J54/100</f>
        <v>2.1581999999999999</v>
      </c>
      <c r="L55" s="139">
        <f>'Analiz 1'!K54-K55</f>
        <v>-0.1581999999999999</v>
      </c>
      <c r="M55" s="138">
        <f>G55*'Analiz 1'!N54/100</f>
        <v>3.0095999999999998</v>
      </c>
      <c r="N55" s="139">
        <f>'Analiz 1'!O54-M55</f>
        <v>-9.5999999999998309E-3</v>
      </c>
      <c r="O55" s="138">
        <f>G55*'Analiz 1'!R54/100</f>
        <v>1.0691999999999999</v>
      </c>
      <c r="P55" s="139">
        <f>'Analiz 1'!S54-O55</f>
        <v>-6.9199999999999928E-2</v>
      </c>
      <c r="Q55" s="138">
        <f>G55*'Analiz 1'!V54/100</f>
        <v>7.2599999999999998E-2</v>
      </c>
      <c r="R55" s="139">
        <f>'Analiz 1'!W54-Q55</f>
        <v>-7.2599999999999998E-2</v>
      </c>
      <c r="S55" s="138">
        <f>G55*'Analiz 1'!Z54/100</f>
        <v>0.29039999999999999</v>
      </c>
      <c r="T55" s="147">
        <f t="shared" si="5"/>
        <v>-0.29039999999999999</v>
      </c>
      <c r="U55" s="138">
        <f t="shared" si="6"/>
        <v>6.6</v>
      </c>
    </row>
    <row r="56" spans="1:21" x14ac:dyDescent="0.3">
      <c r="A56">
        <v>49</v>
      </c>
      <c r="B56" t="s">
        <v>127</v>
      </c>
      <c r="C56" s="145">
        <v>414706</v>
      </c>
      <c r="D56" s="37">
        <v>201656</v>
      </c>
      <c r="E56" s="36">
        <f t="shared" si="2"/>
        <v>0.49</v>
      </c>
      <c r="F56" s="148">
        <f t="shared" si="7"/>
        <v>3.1</v>
      </c>
      <c r="G56" s="154">
        <f t="shared" si="8"/>
        <v>2.2999999999999998</v>
      </c>
      <c r="H56" s="147">
        <f t="shared" si="3"/>
        <v>0.80000000000000027</v>
      </c>
      <c r="I56" s="32">
        <v>4</v>
      </c>
      <c r="J56" s="172">
        <f t="shared" si="4"/>
        <v>1.7000000000000002</v>
      </c>
      <c r="K56" s="138">
        <f>G56*'Analiz 1'!J55/100</f>
        <v>0.98439999999999983</v>
      </c>
      <c r="L56" s="171">
        <f>'Analiz 1'!K55-K56</f>
        <v>1.0156000000000001</v>
      </c>
      <c r="M56" s="138">
        <f>G56*'Analiz 1'!N55/100</f>
        <v>9.4299999999999981E-2</v>
      </c>
      <c r="N56" s="139">
        <f>'Analiz 1'!O55-M56</f>
        <v>-9.4299999999999981E-2</v>
      </c>
      <c r="O56" s="138">
        <f>G56*'Analiz 1'!R55/100</f>
        <v>0.1012</v>
      </c>
      <c r="P56" s="139">
        <f>'Analiz 1'!S55-O56</f>
        <v>-0.1012</v>
      </c>
      <c r="Q56" s="138">
        <f>G56*'Analiz 1'!V55/100</f>
        <v>1.0188999999999999</v>
      </c>
      <c r="R56" s="139">
        <f>'Analiz 1'!W55-Q56</f>
        <v>0.98110000000000008</v>
      </c>
      <c r="S56" s="138">
        <f>G56*'Analiz 1'!Z55/100</f>
        <v>0.1012</v>
      </c>
      <c r="T56" s="147">
        <f t="shared" si="5"/>
        <v>-0.1012</v>
      </c>
      <c r="U56" s="138">
        <f t="shared" si="6"/>
        <v>2.2999999999999994</v>
      </c>
    </row>
    <row r="57" spans="1:21" x14ac:dyDescent="0.3">
      <c r="A57">
        <v>50</v>
      </c>
      <c r="B57" t="s">
        <v>128</v>
      </c>
      <c r="C57" s="145">
        <v>283247</v>
      </c>
      <c r="D57" s="34">
        <v>195009</v>
      </c>
      <c r="E57" s="36">
        <f t="shared" si="2"/>
        <v>0.69</v>
      </c>
      <c r="F57" s="148">
        <f t="shared" si="7"/>
        <v>2.1</v>
      </c>
      <c r="G57" s="154">
        <f t="shared" si="8"/>
        <v>2.2000000000000002</v>
      </c>
      <c r="H57" s="147">
        <f t="shared" si="3"/>
        <v>-0.10000000000000009</v>
      </c>
      <c r="I57">
        <v>3</v>
      </c>
      <c r="J57" s="172">
        <f t="shared" si="4"/>
        <v>0.79999999999999982</v>
      </c>
      <c r="K57" s="138">
        <f>G57*'Analiz 1'!J56/100</f>
        <v>1.3244000000000002</v>
      </c>
      <c r="L57" s="171">
        <f>'Analiz 1'!K56-K57</f>
        <v>1.6755999999999998</v>
      </c>
      <c r="M57" s="138">
        <f>G57*'Analiz 1'!N56/100</f>
        <v>0.35860000000000009</v>
      </c>
      <c r="N57" s="139">
        <f>'Analiz 1'!O56-M57</f>
        <v>-0.35860000000000009</v>
      </c>
      <c r="O57" s="138">
        <f>G57*'Analiz 1'!R56/100</f>
        <v>0.40039999999999998</v>
      </c>
      <c r="P57" s="139">
        <f>'Analiz 1'!S56-O57</f>
        <v>-0.40039999999999998</v>
      </c>
      <c r="Q57" s="138">
        <f>G57*'Analiz 1'!V56/100</f>
        <v>0</v>
      </c>
      <c r="R57" s="139">
        <f>'Analiz 1'!W56-Q57</f>
        <v>0</v>
      </c>
      <c r="S57" s="138">
        <f>G57*'Analiz 1'!Z56/100</f>
        <v>0.11440000000000002</v>
      </c>
      <c r="T57" s="147">
        <f t="shared" si="5"/>
        <v>-0.11440000000000002</v>
      </c>
      <c r="U57" s="138">
        <f t="shared" si="6"/>
        <v>2.1978</v>
      </c>
    </row>
    <row r="58" spans="1:21" x14ac:dyDescent="0.3">
      <c r="A58">
        <v>51</v>
      </c>
      <c r="B58" t="s">
        <v>129</v>
      </c>
      <c r="C58" s="145">
        <v>337553</v>
      </c>
      <c r="D58" s="34">
        <v>219318</v>
      </c>
      <c r="E58" s="36">
        <f t="shared" si="2"/>
        <v>0.65</v>
      </c>
      <c r="F58" s="148">
        <f t="shared" si="7"/>
        <v>2.5</v>
      </c>
      <c r="G58" s="154">
        <f t="shared" si="8"/>
        <v>2.5</v>
      </c>
      <c r="H58" s="147">
        <f t="shared" si="3"/>
        <v>0</v>
      </c>
      <c r="I58">
        <v>3</v>
      </c>
      <c r="J58" s="162">
        <f t="shared" si="4"/>
        <v>0.5</v>
      </c>
      <c r="K58" s="138">
        <f>G58*'Analiz 1'!J57/100</f>
        <v>1.355</v>
      </c>
      <c r="L58" s="139">
        <f>'Analiz 1'!K57-K58</f>
        <v>0.64500000000000002</v>
      </c>
      <c r="M58" s="138">
        <f>G58*'Analiz 1'!N57/100</f>
        <v>0.53749999999999998</v>
      </c>
      <c r="N58" s="139">
        <f>'Analiz 1'!O57-M58</f>
        <v>0.46250000000000002</v>
      </c>
      <c r="O58" s="138">
        <f>G58*'Analiz 1'!R57/100</f>
        <v>0.47749999999999998</v>
      </c>
      <c r="P58" s="139">
        <f>'Analiz 1'!S57-O58</f>
        <v>-0.47749999999999998</v>
      </c>
      <c r="Q58" s="138">
        <f>G58*'Analiz 1'!V57/100</f>
        <v>2.5000000000000001E-3</v>
      </c>
      <c r="R58" s="139">
        <f>'Analiz 1'!W57-Q58</f>
        <v>-2.5000000000000001E-3</v>
      </c>
      <c r="S58" s="138">
        <f>G58*'Analiz 1'!Z57/100</f>
        <v>0.125</v>
      </c>
      <c r="T58" s="147">
        <f t="shared" si="5"/>
        <v>-0.125</v>
      </c>
      <c r="U58" s="138">
        <f t="shared" si="6"/>
        <v>2.4975000000000001</v>
      </c>
    </row>
    <row r="59" spans="1:21" x14ac:dyDescent="0.3">
      <c r="A59">
        <v>52</v>
      </c>
      <c r="B59" t="s">
        <v>130</v>
      </c>
      <c r="C59" s="145">
        <v>714390</v>
      </c>
      <c r="D59" s="34">
        <v>503524</v>
      </c>
      <c r="E59" s="36">
        <f t="shared" si="2"/>
        <v>0.7</v>
      </c>
      <c r="F59" s="148">
        <f t="shared" si="7"/>
        <v>5.3</v>
      </c>
      <c r="G59" s="154">
        <f t="shared" si="8"/>
        <v>5.8</v>
      </c>
      <c r="H59" s="147">
        <f t="shared" si="3"/>
        <v>-0.5</v>
      </c>
      <c r="I59">
        <v>6</v>
      </c>
      <c r="J59" s="162">
        <f t="shared" si="4"/>
        <v>0.20000000000000018</v>
      </c>
      <c r="K59" s="138">
        <f>G59*'Analiz 1'!J58/100</f>
        <v>3.4916</v>
      </c>
      <c r="L59" s="171">
        <f>'Analiz 1'!K58-K59</f>
        <v>1.5084</v>
      </c>
      <c r="M59" s="138">
        <f>G59*'Analiz 1'!N58/100</f>
        <v>1.3108000000000002</v>
      </c>
      <c r="N59" s="139">
        <f>'Analiz 1'!O58-M59</f>
        <v>-0.31080000000000019</v>
      </c>
      <c r="O59" s="138">
        <f>G59*'Analiz 1'!R58/100</f>
        <v>0.67859999999999998</v>
      </c>
      <c r="P59" s="139">
        <f>'Analiz 1'!S58-O59</f>
        <v>-0.67859999999999998</v>
      </c>
      <c r="Q59" s="138">
        <f>G59*'Analiz 1'!V58/100</f>
        <v>4.6399999999999997E-2</v>
      </c>
      <c r="R59" s="139">
        <f>'Analiz 1'!W58-Q59</f>
        <v>-4.6399999999999997E-2</v>
      </c>
      <c r="S59" s="138">
        <f>G59*'Analiz 1'!Z58/100</f>
        <v>0.27260000000000001</v>
      </c>
      <c r="T59" s="147">
        <f t="shared" si="5"/>
        <v>-0.27260000000000001</v>
      </c>
      <c r="U59" s="138">
        <f t="shared" si="6"/>
        <v>5.8000000000000007</v>
      </c>
    </row>
    <row r="60" spans="1:21" x14ac:dyDescent="0.3">
      <c r="A60">
        <v>53</v>
      </c>
      <c r="B60" t="s">
        <v>131</v>
      </c>
      <c r="C60" s="145">
        <v>323012</v>
      </c>
      <c r="D60" s="34">
        <v>227409</v>
      </c>
      <c r="E60" s="36">
        <f t="shared" si="2"/>
        <v>0.7</v>
      </c>
      <c r="F60" s="148">
        <f t="shared" si="7"/>
        <v>2.4</v>
      </c>
      <c r="G60" s="154">
        <f t="shared" si="8"/>
        <v>2.6</v>
      </c>
      <c r="H60" s="147">
        <f t="shared" si="3"/>
        <v>-0.20000000000000018</v>
      </c>
      <c r="I60">
        <v>3</v>
      </c>
      <c r="J60" s="162">
        <f t="shared" si="4"/>
        <v>0.39999999999999991</v>
      </c>
      <c r="K60" s="138">
        <f>G60*'Analiz 1'!J59/100</f>
        <v>1.7914000000000001</v>
      </c>
      <c r="L60" s="171">
        <f>'Analiz 1'!K59-K60</f>
        <v>1.2085999999999999</v>
      </c>
      <c r="M60" s="138">
        <f>G60*'Analiz 1'!N59/100</f>
        <v>0.44460000000000011</v>
      </c>
      <c r="N60" s="139">
        <f>'Analiz 1'!O59-M60</f>
        <v>-0.44460000000000011</v>
      </c>
      <c r="O60" s="138">
        <f>G60*'Analiz 1'!R59/100</f>
        <v>0.19759999999999997</v>
      </c>
      <c r="P60" s="139">
        <f>'Analiz 1'!S59-O60</f>
        <v>-0.19759999999999997</v>
      </c>
      <c r="Q60" s="138">
        <f>G60*'Analiz 1'!V59/100</f>
        <v>7.8000000000000005E-3</v>
      </c>
      <c r="R60" s="139">
        <f>'Analiz 1'!W59-Q60</f>
        <v>-7.8000000000000005E-3</v>
      </c>
      <c r="S60" s="138">
        <f>G60*'Analiz 1'!Z59/100</f>
        <v>0.15600000000000003</v>
      </c>
      <c r="T60" s="147">
        <f t="shared" si="5"/>
        <v>-0.15600000000000003</v>
      </c>
      <c r="U60" s="138">
        <f t="shared" si="6"/>
        <v>2.5974000000000004</v>
      </c>
    </row>
    <row r="61" spans="1:21" x14ac:dyDescent="0.3">
      <c r="A61">
        <v>54</v>
      </c>
      <c r="B61" t="s">
        <v>132</v>
      </c>
      <c r="C61" s="145">
        <v>888556</v>
      </c>
      <c r="D61" s="34">
        <v>591452</v>
      </c>
      <c r="E61" s="36">
        <f t="shared" si="2"/>
        <v>0.67</v>
      </c>
      <c r="F61" s="148">
        <f t="shared" si="7"/>
        <v>6.5</v>
      </c>
      <c r="G61" s="154">
        <f t="shared" si="8"/>
        <v>6.8</v>
      </c>
      <c r="H61" s="147">
        <f t="shared" si="3"/>
        <v>-0.29999999999999982</v>
      </c>
      <c r="I61">
        <v>7</v>
      </c>
      <c r="J61" s="162">
        <f t="shared" si="4"/>
        <v>0.20000000000000018</v>
      </c>
      <c r="K61" s="138">
        <f>G61*'Analiz 1'!J60/100</f>
        <v>4.1887999999999996</v>
      </c>
      <c r="L61" s="139">
        <f>'Analiz 1'!K60-K61</f>
        <v>0.81120000000000037</v>
      </c>
      <c r="M61" s="138">
        <f>G61*'Analiz 1'!N60/100</f>
        <v>1.1015999999999999</v>
      </c>
      <c r="N61" s="139">
        <f>'Analiz 1'!O60-M61</f>
        <v>-0.10159999999999991</v>
      </c>
      <c r="O61" s="138">
        <f>G61*'Analiz 1'!R60/100</f>
        <v>1.02</v>
      </c>
      <c r="P61" s="139">
        <f>'Analiz 1'!S60-O61</f>
        <v>-2.0000000000000018E-2</v>
      </c>
      <c r="Q61" s="138">
        <f>G61*'Analiz 1'!V60/100</f>
        <v>4.0800000000000003E-2</v>
      </c>
      <c r="R61" s="139">
        <f>'Analiz 1'!W60-Q61</f>
        <v>-4.0800000000000003E-2</v>
      </c>
      <c r="S61" s="138">
        <f>G61*'Analiz 1'!Z60/100</f>
        <v>0.44199999999999995</v>
      </c>
      <c r="T61" s="147">
        <f t="shared" si="5"/>
        <v>-0.44199999999999995</v>
      </c>
      <c r="U61" s="138">
        <f t="shared" si="6"/>
        <v>6.7931999999999997</v>
      </c>
    </row>
    <row r="62" spans="1:21" x14ac:dyDescent="0.3">
      <c r="A62">
        <v>55</v>
      </c>
      <c r="B62" t="s">
        <v>133</v>
      </c>
      <c r="C62" s="145">
        <v>1251729</v>
      </c>
      <c r="D62" s="34">
        <v>852688</v>
      </c>
      <c r="E62" s="36">
        <f t="shared" si="2"/>
        <v>0.68</v>
      </c>
      <c r="F62" s="148">
        <f t="shared" si="7"/>
        <v>9.1999999999999993</v>
      </c>
      <c r="G62" s="154">
        <f t="shared" si="8"/>
        <v>9.8000000000000007</v>
      </c>
      <c r="H62" s="147">
        <f t="shared" si="3"/>
        <v>-0.60000000000000142</v>
      </c>
      <c r="I62">
        <v>9</v>
      </c>
      <c r="J62" s="162">
        <f t="shared" si="4"/>
        <v>-0.80000000000000071</v>
      </c>
      <c r="K62" s="138">
        <f>G62*'Analiz 1'!J61/100</f>
        <v>6.0270000000000001</v>
      </c>
      <c r="L62" s="139">
        <f>'Analiz 1'!K61-K62</f>
        <v>-2.7000000000000135E-2</v>
      </c>
      <c r="M62" s="138">
        <f>G62*'Analiz 1'!N61/100</f>
        <v>2.1265999999999998</v>
      </c>
      <c r="N62" s="139">
        <f>'Analiz 1'!O61-M62</f>
        <v>-0.12659999999999982</v>
      </c>
      <c r="O62" s="138">
        <f>G62*'Analiz 1'!R61/100</f>
        <v>1.0976000000000001</v>
      </c>
      <c r="P62" s="139">
        <f>'Analiz 1'!S61-O62</f>
        <v>-9.7600000000000131E-2</v>
      </c>
      <c r="Q62" s="138">
        <f>G62*'Analiz 1'!V61/100</f>
        <v>9.8000000000000014E-3</v>
      </c>
      <c r="R62" s="139">
        <f>'Analiz 1'!W61-Q62</f>
        <v>-9.8000000000000014E-3</v>
      </c>
      <c r="S62" s="138">
        <f>G62*'Analiz 1'!Z61/100</f>
        <v>0.53900000000000003</v>
      </c>
      <c r="T62" s="147">
        <f t="shared" si="5"/>
        <v>-0.53900000000000003</v>
      </c>
      <c r="U62" s="138">
        <f t="shared" si="6"/>
        <v>9.8000000000000007</v>
      </c>
    </row>
    <row r="63" spans="1:21" x14ac:dyDescent="0.3">
      <c r="A63">
        <v>56</v>
      </c>
      <c r="B63" t="s">
        <v>134</v>
      </c>
      <c r="C63" s="145">
        <v>310468</v>
      </c>
      <c r="D63" s="37">
        <v>144247</v>
      </c>
      <c r="E63" s="36">
        <f t="shared" si="2"/>
        <v>0.46</v>
      </c>
      <c r="F63" s="148">
        <f t="shared" si="7"/>
        <v>2.2999999999999998</v>
      </c>
      <c r="G63" s="154">
        <f t="shared" si="8"/>
        <v>1.7</v>
      </c>
      <c r="H63" s="147">
        <f t="shared" si="3"/>
        <v>0.59999999999999987</v>
      </c>
      <c r="I63" s="32">
        <v>3</v>
      </c>
      <c r="J63" s="172">
        <f t="shared" si="4"/>
        <v>1.3</v>
      </c>
      <c r="K63" s="138">
        <f>G63*'Analiz 1'!J62/100</f>
        <v>0.81599999999999995</v>
      </c>
      <c r="L63" s="139">
        <f>'Analiz 1'!K62-K63</f>
        <v>1.1840000000000002</v>
      </c>
      <c r="M63" s="138">
        <f>G63*'Analiz 1'!N62/100</f>
        <v>4.9299999999999997E-2</v>
      </c>
      <c r="N63" s="139">
        <f>'Analiz 1'!O62-M63</f>
        <v>-4.9299999999999997E-2</v>
      </c>
      <c r="O63" s="138">
        <f>G63*'Analiz 1'!R62/100</f>
        <v>2.0400000000000001E-2</v>
      </c>
      <c r="P63" s="139">
        <f>'Analiz 1'!S62-O63</f>
        <v>-2.0400000000000001E-2</v>
      </c>
      <c r="Q63" s="138">
        <f>G63*'Analiz 1'!V62/100</f>
        <v>0.72250000000000003</v>
      </c>
      <c r="R63" s="139">
        <f>'Analiz 1'!W62-Q63</f>
        <v>0.27749999999999997</v>
      </c>
      <c r="S63" s="138">
        <f>G63*'Analiz 1'!Z62/100</f>
        <v>9.35E-2</v>
      </c>
      <c r="T63" s="147">
        <f t="shared" si="5"/>
        <v>-9.35E-2</v>
      </c>
      <c r="U63" s="138">
        <f t="shared" si="6"/>
        <v>1.7017</v>
      </c>
    </row>
    <row r="64" spans="1:21" x14ac:dyDescent="0.3">
      <c r="A64">
        <v>57</v>
      </c>
      <c r="B64" t="s">
        <v>135</v>
      </c>
      <c r="C64" s="145">
        <v>203027</v>
      </c>
      <c r="D64" s="34">
        <v>146889</v>
      </c>
      <c r="E64" s="36">
        <f t="shared" si="2"/>
        <v>0.72</v>
      </c>
      <c r="F64" s="148">
        <f t="shared" si="7"/>
        <v>1.5</v>
      </c>
      <c r="G64" s="154">
        <f t="shared" si="8"/>
        <v>1.7</v>
      </c>
      <c r="H64" s="147">
        <f t="shared" si="3"/>
        <v>-0.19999999999999996</v>
      </c>
      <c r="I64">
        <v>2</v>
      </c>
      <c r="J64" s="162">
        <f t="shared" si="4"/>
        <v>0.30000000000000004</v>
      </c>
      <c r="K64" s="138">
        <f>G64*'Analiz 1'!J63/100</f>
        <v>0.93330000000000002</v>
      </c>
      <c r="L64" s="139">
        <f>'Analiz 1'!K63-K64</f>
        <v>6.6699999999999982E-2</v>
      </c>
      <c r="M64" s="138">
        <f>G64*'Analiz 1'!N63/100</f>
        <v>0.52699999999999991</v>
      </c>
      <c r="N64" s="139">
        <f>'Analiz 1'!O63-M64</f>
        <v>0.47300000000000009</v>
      </c>
      <c r="O64" s="138">
        <f>G64*'Analiz 1'!R63/100</f>
        <v>0.1411</v>
      </c>
      <c r="P64" s="139">
        <f>'Analiz 1'!S63-O64</f>
        <v>-0.1411</v>
      </c>
      <c r="Q64" s="138">
        <f>G64*'Analiz 1'!V63/100</f>
        <v>0</v>
      </c>
      <c r="R64" s="139">
        <f>'Analiz 1'!W63-Q64</f>
        <v>0</v>
      </c>
      <c r="S64" s="138">
        <f>G64*'Analiz 1'!Z63/100</f>
        <v>9.8599999999999993E-2</v>
      </c>
      <c r="T64" s="147">
        <f t="shared" si="5"/>
        <v>-9.8599999999999993E-2</v>
      </c>
      <c r="U64" s="138">
        <f t="shared" si="6"/>
        <v>1.7</v>
      </c>
    </row>
    <row r="65" spans="1:21" x14ac:dyDescent="0.3">
      <c r="A65">
        <v>58</v>
      </c>
      <c r="B65" t="s">
        <v>136</v>
      </c>
      <c r="C65" s="145">
        <v>627056</v>
      </c>
      <c r="D65" s="34">
        <v>423775</v>
      </c>
      <c r="E65" s="36">
        <f t="shared" si="2"/>
        <v>0.68</v>
      </c>
      <c r="F65" s="148">
        <f t="shared" si="7"/>
        <v>4.5999999999999996</v>
      </c>
      <c r="G65" s="154">
        <f t="shared" si="8"/>
        <v>4.9000000000000004</v>
      </c>
      <c r="H65" s="147">
        <f t="shared" si="3"/>
        <v>-0.30000000000000071</v>
      </c>
      <c r="I65">
        <v>5</v>
      </c>
      <c r="J65" s="162">
        <f t="shared" si="4"/>
        <v>9.9999999999999645E-2</v>
      </c>
      <c r="K65" s="138">
        <f>G65*'Analiz 1'!J64/100</f>
        <v>3.1017000000000001</v>
      </c>
      <c r="L65" s="139">
        <f>'Analiz 1'!K64-K65</f>
        <v>0.89829999999999988</v>
      </c>
      <c r="M65" s="138">
        <f>G65*'Analiz 1'!N64/100</f>
        <v>0.74970000000000014</v>
      </c>
      <c r="N65" s="139">
        <f>'Analiz 1'!O64-M65</f>
        <v>0.25029999999999986</v>
      </c>
      <c r="O65" s="138">
        <f>G65*'Analiz 1'!R64/100</f>
        <v>0.48510000000000003</v>
      </c>
      <c r="P65" s="139">
        <f>'Analiz 1'!S64-O65</f>
        <v>-0.48510000000000003</v>
      </c>
      <c r="Q65" s="138">
        <f>G65*'Analiz 1'!V64/100</f>
        <v>0.22539999999999999</v>
      </c>
      <c r="R65" s="139">
        <f>'Analiz 1'!W64-Q65</f>
        <v>-0.22539999999999999</v>
      </c>
      <c r="S65" s="138">
        <f>G65*'Analiz 1'!Z64/100</f>
        <v>0.3332</v>
      </c>
      <c r="T65" s="147">
        <f t="shared" si="5"/>
        <v>-0.3332</v>
      </c>
      <c r="U65" s="138">
        <f t="shared" si="6"/>
        <v>4.8950999999999993</v>
      </c>
    </row>
    <row r="66" spans="1:21" x14ac:dyDescent="0.3">
      <c r="A66">
        <v>59</v>
      </c>
      <c r="B66" t="s">
        <v>137</v>
      </c>
      <c r="C66" s="145">
        <v>829873</v>
      </c>
      <c r="D66" s="34">
        <v>549714</v>
      </c>
      <c r="E66" s="36">
        <f t="shared" si="2"/>
        <v>0.66</v>
      </c>
      <c r="F66" s="148">
        <f t="shared" si="7"/>
        <v>6.1</v>
      </c>
      <c r="G66" s="154">
        <f t="shared" si="8"/>
        <v>6.3</v>
      </c>
      <c r="H66" s="147">
        <f t="shared" si="3"/>
        <v>-0.20000000000000018</v>
      </c>
      <c r="I66">
        <v>6</v>
      </c>
      <c r="J66" s="162">
        <f t="shared" si="4"/>
        <v>-0.29999999999999982</v>
      </c>
      <c r="K66" s="138">
        <f>G66*'Analiz 1'!J65/100</f>
        <v>2.2616999999999998</v>
      </c>
      <c r="L66" s="139">
        <f>'Analiz 1'!K65-K66</f>
        <v>-0.26169999999999982</v>
      </c>
      <c r="M66" s="138">
        <f>G66*'Analiz 1'!N65/100</f>
        <v>2.7971999999999997</v>
      </c>
      <c r="N66" s="139">
        <f>'Analiz 1'!O65-M66</f>
        <v>0.20280000000000031</v>
      </c>
      <c r="O66" s="138">
        <f>G66*'Analiz 1'!R65/100</f>
        <v>0.84420000000000006</v>
      </c>
      <c r="P66" s="139">
        <f>'Analiz 1'!S65-O66</f>
        <v>0.15579999999999994</v>
      </c>
      <c r="Q66" s="138">
        <f>G66*'Analiz 1'!V65/100</f>
        <v>0.1008</v>
      </c>
      <c r="R66" s="139">
        <f>'Analiz 1'!W65-Q66</f>
        <v>-0.1008</v>
      </c>
      <c r="S66" s="138">
        <f>G66*'Analiz 1'!Z65/100</f>
        <v>0.29609999999999997</v>
      </c>
      <c r="T66" s="147">
        <f t="shared" si="5"/>
        <v>-0.29609999999999997</v>
      </c>
      <c r="U66" s="138">
        <f t="shared" si="6"/>
        <v>6.3</v>
      </c>
    </row>
    <row r="67" spans="1:21" x14ac:dyDescent="0.3">
      <c r="A67">
        <v>60</v>
      </c>
      <c r="B67" t="s">
        <v>138</v>
      </c>
      <c r="C67" s="145">
        <v>608299</v>
      </c>
      <c r="D67" s="34">
        <v>423409</v>
      </c>
      <c r="E67" s="36">
        <f t="shared" si="2"/>
        <v>0.7</v>
      </c>
      <c r="F67" s="148">
        <f t="shared" si="7"/>
        <v>4.5</v>
      </c>
      <c r="G67" s="154">
        <f t="shared" si="8"/>
        <v>4.9000000000000004</v>
      </c>
      <c r="H67" s="147">
        <f t="shared" si="3"/>
        <v>-0.40000000000000036</v>
      </c>
      <c r="I67">
        <v>5</v>
      </c>
      <c r="J67" s="162">
        <f t="shared" si="4"/>
        <v>9.9999999999999645E-2</v>
      </c>
      <c r="K67" s="138">
        <f>G67*'Analiz 1'!J66/100</f>
        <v>2.7391000000000001</v>
      </c>
      <c r="L67" s="139">
        <f>'Analiz 1'!K66-K67</f>
        <v>0.26089999999999991</v>
      </c>
      <c r="M67" s="138">
        <f>G67*'Analiz 1'!N66/100</f>
        <v>1.1515</v>
      </c>
      <c r="N67" s="139">
        <f>'Analiz 1'!O66-M67</f>
        <v>-0.15149999999999997</v>
      </c>
      <c r="O67" s="138">
        <f>G67*'Analiz 1'!R66/100</f>
        <v>0.77420000000000011</v>
      </c>
      <c r="P67" s="139">
        <f>'Analiz 1'!S66-O67</f>
        <v>0.22579999999999989</v>
      </c>
      <c r="Q67" s="138">
        <f>G67*'Analiz 1'!V66/100</f>
        <v>0</v>
      </c>
      <c r="R67" s="139">
        <f>'Analiz 1'!W66-Q67</f>
        <v>0</v>
      </c>
      <c r="S67" s="138">
        <f>G67*'Analiz 1'!Z66/100</f>
        <v>0.2303</v>
      </c>
      <c r="T67" s="147">
        <f t="shared" si="5"/>
        <v>-0.2303</v>
      </c>
      <c r="U67" s="138">
        <f t="shared" si="6"/>
        <v>4.8951000000000002</v>
      </c>
    </row>
    <row r="68" spans="1:21" x14ac:dyDescent="0.3">
      <c r="A68">
        <v>61</v>
      </c>
      <c r="B68" t="s">
        <v>139</v>
      </c>
      <c r="C68" s="145">
        <v>757353</v>
      </c>
      <c r="D68" s="34">
        <v>536973</v>
      </c>
      <c r="E68" s="36">
        <f t="shared" si="2"/>
        <v>0.71</v>
      </c>
      <c r="F68" s="148">
        <f t="shared" si="7"/>
        <v>5.6</v>
      </c>
      <c r="G68" s="154">
        <f t="shared" si="8"/>
        <v>6.2</v>
      </c>
      <c r="H68" s="147">
        <f t="shared" si="3"/>
        <v>-0.60000000000000053</v>
      </c>
      <c r="I68">
        <v>6</v>
      </c>
      <c r="J68" s="162">
        <f t="shared" si="4"/>
        <v>-0.20000000000000018</v>
      </c>
      <c r="K68" s="138">
        <f>G68*'Analiz 1'!J67/100</f>
        <v>3.6394000000000006</v>
      </c>
      <c r="L68" s="139">
        <f>'Analiz 1'!K67-K68</f>
        <v>0.36059999999999937</v>
      </c>
      <c r="M68" s="138">
        <f>G68*'Analiz 1'!N67/100</f>
        <v>1.1346000000000001</v>
      </c>
      <c r="N68" s="139">
        <f>'Analiz 1'!O67-M68</f>
        <v>-0.13460000000000005</v>
      </c>
      <c r="O68" s="138">
        <f>G68*'Analiz 1'!R67/100</f>
        <v>0.94860000000000011</v>
      </c>
      <c r="P68" s="139">
        <f>'Analiz 1'!S67-O68</f>
        <v>5.139999999999989E-2</v>
      </c>
      <c r="Q68" s="138">
        <f>G68*'Analiz 1'!V67/100</f>
        <v>6.2000000000000006E-3</v>
      </c>
      <c r="R68" s="139">
        <f>'Analiz 1'!W67-Q68</f>
        <v>-6.2000000000000006E-3</v>
      </c>
      <c r="S68" s="138">
        <f>G68*'Analiz 1'!Z67/100</f>
        <v>0.47740000000000005</v>
      </c>
      <c r="T68" s="147">
        <f t="shared" si="5"/>
        <v>-0.47740000000000005</v>
      </c>
      <c r="U68" s="138">
        <f t="shared" si="6"/>
        <v>6.2062000000000008</v>
      </c>
    </row>
    <row r="69" spans="1:21" x14ac:dyDescent="0.3">
      <c r="A69">
        <v>62</v>
      </c>
      <c r="B69" t="s">
        <v>140</v>
      </c>
      <c r="C69" s="145">
        <v>85062</v>
      </c>
      <c r="D69" s="37">
        <v>56943</v>
      </c>
      <c r="E69" s="36">
        <f t="shared" si="2"/>
        <v>0.67</v>
      </c>
      <c r="F69" s="148">
        <f t="shared" si="7"/>
        <v>0.6</v>
      </c>
      <c r="G69" s="154">
        <f t="shared" si="8"/>
        <v>0.7</v>
      </c>
      <c r="H69" s="147">
        <f t="shared" si="3"/>
        <v>-9.9999999999999978E-2</v>
      </c>
      <c r="I69" s="32">
        <v>2</v>
      </c>
      <c r="J69" s="172">
        <f t="shared" si="4"/>
        <v>1.3</v>
      </c>
      <c r="K69" s="138">
        <f>G69*'Analiz 1'!J68/100</f>
        <v>0.1106</v>
      </c>
      <c r="L69" s="139">
        <f>'Analiz 1'!K68-K69</f>
        <v>-0.1106</v>
      </c>
      <c r="M69" s="138">
        <f>G69*'Analiz 1'!N68/100</f>
        <v>0.40250000000000002</v>
      </c>
      <c r="N69" s="139">
        <f>'Analiz 1'!O68-M69</f>
        <v>1.5974999999999999</v>
      </c>
      <c r="O69" s="138">
        <f>G69*'Analiz 1'!R68/100</f>
        <v>1.47E-2</v>
      </c>
      <c r="P69" s="139">
        <f>'Analiz 1'!S68-O69</f>
        <v>-1.47E-2</v>
      </c>
      <c r="Q69" s="138">
        <f>G69*'Analiz 1'!V68/100</f>
        <v>0.15539999999999998</v>
      </c>
      <c r="R69" s="139">
        <f>'Analiz 1'!W68-Q69</f>
        <v>-0.15539999999999998</v>
      </c>
      <c r="S69" s="138">
        <f>G69*'Analiz 1'!Z68/100</f>
        <v>1.6799999999999999E-2</v>
      </c>
      <c r="T69" s="147">
        <f t="shared" si="5"/>
        <v>-1.6799999999999999E-2</v>
      </c>
      <c r="U69" s="138">
        <f t="shared" si="6"/>
        <v>0.70000000000000007</v>
      </c>
    </row>
    <row r="70" spans="1:21" x14ac:dyDescent="0.3">
      <c r="A70">
        <v>63</v>
      </c>
      <c r="B70" t="s">
        <v>141</v>
      </c>
      <c r="C70" s="145">
        <v>1716254</v>
      </c>
      <c r="D70" s="34">
        <v>773019</v>
      </c>
      <c r="E70" s="36">
        <f t="shared" si="2"/>
        <v>0.45</v>
      </c>
      <c r="F70" s="148">
        <f t="shared" si="7"/>
        <v>12.6</v>
      </c>
      <c r="G70" s="154">
        <f t="shared" si="8"/>
        <v>8.9</v>
      </c>
      <c r="H70" s="147">
        <f t="shared" si="3"/>
        <v>3.6999999999999993</v>
      </c>
      <c r="I70">
        <v>12</v>
      </c>
      <c r="J70" s="172">
        <f t="shared" si="4"/>
        <v>3.0999999999999996</v>
      </c>
      <c r="K70" s="138">
        <f>G70*'Analiz 1'!J69/100</f>
        <v>5.6514999999999995</v>
      </c>
      <c r="L70" s="171">
        <f>'Analiz 1'!K69-K70</f>
        <v>4.3485000000000005</v>
      </c>
      <c r="M70" s="138">
        <f>G70*'Analiz 1'!N69/100</f>
        <v>0.28480000000000005</v>
      </c>
      <c r="N70" s="139">
        <f>'Analiz 1'!O69-M70</f>
        <v>-0.28480000000000005</v>
      </c>
      <c r="O70" s="138">
        <f>G70*'Analiz 1'!R69/100</f>
        <v>0.29370000000000002</v>
      </c>
      <c r="P70" s="139">
        <f>'Analiz 1'!S69-O70</f>
        <v>-0.29370000000000002</v>
      </c>
      <c r="Q70" s="138">
        <f>G70*'Analiz 1'!V69/100</f>
        <v>2.403</v>
      </c>
      <c r="R70" s="139">
        <f>'Analiz 1'!W69-Q70</f>
        <v>-0.40300000000000002</v>
      </c>
      <c r="S70" s="138">
        <f>G70*'Analiz 1'!Z69/100</f>
        <v>0.27590000000000003</v>
      </c>
      <c r="T70" s="147">
        <f t="shared" si="5"/>
        <v>-0.27590000000000003</v>
      </c>
      <c r="U70" s="138">
        <f t="shared" si="6"/>
        <v>8.9088999999999992</v>
      </c>
    </row>
    <row r="71" spans="1:21" x14ac:dyDescent="0.3">
      <c r="A71">
        <v>64</v>
      </c>
      <c r="B71" t="s">
        <v>142</v>
      </c>
      <c r="C71" s="145">
        <v>339731</v>
      </c>
      <c r="D71" s="34">
        <v>243333</v>
      </c>
      <c r="E71" s="36">
        <f t="shared" si="2"/>
        <v>0.72</v>
      </c>
      <c r="F71" s="148">
        <f t="shared" si="7"/>
        <v>2.5</v>
      </c>
      <c r="G71" s="154">
        <f t="shared" si="8"/>
        <v>2.8</v>
      </c>
      <c r="H71" s="147">
        <f t="shared" si="3"/>
        <v>-0.29999999999999982</v>
      </c>
      <c r="I71">
        <v>3</v>
      </c>
      <c r="J71" s="162">
        <f t="shared" si="4"/>
        <v>0.20000000000000018</v>
      </c>
      <c r="K71" s="138">
        <f>G71*'Analiz 1'!J70/100</f>
        <v>1.3915999999999999</v>
      </c>
      <c r="L71" s="139">
        <f>'Analiz 1'!K70-K71</f>
        <v>0.60840000000000005</v>
      </c>
      <c r="M71" s="138">
        <f>G71*'Analiz 1'!N70/100</f>
        <v>0.83440000000000003</v>
      </c>
      <c r="N71" s="139">
        <f>'Analiz 1'!O70-M71</f>
        <v>0.16559999999999997</v>
      </c>
      <c r="O71" s="138">
        <f>G71*'Analiz 1'!R70/100</f>
        <v>0.45640000000000003</v>
      </c>
      <c r="P71" s="139">
        <f>'Analiz 1'!S70-O71</f>
        <v>-0.45640000000000003</v>
      </c>
      <c r="Q71" s="138">
        <f>G71*'Analiz 1'!V70/100</f>
        <v>0</v>
      </c>
      <c r="R71" s="139">
        <f>'Analiz 1'!W70-Q71</f>
        <v>0</v>
      </c>
      <c r="S71" s="138">
        <f>G71*'Analiz 1'!Z70/100</f>
        <v>0.1176</v>
      </c>
      <c r="T71" s="147">
        <f t="shared" si="5"/>
        <v>-0.1176</v>
      </c>
      <c r="U71" s="138">
        <f t="shared" si="6"/>
        <v>2.8</v>
      </c>
    </row>
    <row r="72" spans="1:21" x14ac:dyDescent="0.3">
      <c r="A72">
        <v>65</v>
      </c>
      <c r="B72" t="s">
        <v>143</v>
      </c>
      <c r="C72" s="145">
        <v>1022532</v>
      </c>
      <c r="D72" s="34">
        <v>498045</v>
      </c>
      <c r="E72" s="36">
        <f t="shared" si="2"/>
        <v>0.49</v>
      </c>
      <c r="F72" s="148">
        <f t="shared" ref="F72:F88" si="9">ROUND($I$5/$C$89*C72,1)</f>
        <v>7.5</v>
      </c>
      <c r="G72" s="154">
        <f t="shared" ref="G72:G88" si="10">ROUND($I$5/$D$89*D72,1)</f>
        <v>5.7</v>
      </c>
      <c r="H72" s="147">
        <f t="shared" si="3"/>
        <v>1.7999999999999998</v>
      </c>
      <c r="I72">
        <v>8</v>
      </c>
      <c r="J72" s="172">
        <f t="shared" si="4"/>
        <v>2.2999999999999998</v>
      </c>
      <c r="K72" s="138">
        <f>G72*'Analiz 1'!J71/100</f>
        <v>2.2914000000000003</v>
      </c>
      <c r="L72" s="139">
        <f>'Analiz 1'!K71-K72</f>
        <v>1.7085999999999997</v>
      </c>
      <c r="M72" s="138">
        <f>G72*'Analiz 1'!N71/100</f>
        <v>0.21660000000000001</v>
      </c>
      <c r="N72" s="139">
        <f>'Analiz 1'!O71-M72</f>
        <v>-0.21660000000000001</v>
      </c>
      <c r="O72" s="138">
        <f>G72*'Analiz 1'!R71/100</f>
        <v>0.17100000000000001</v>
      </c>
      <c r="P72" s="139">
        <f>'Analiz 1'!S71-O72</f>
        <v>-0.17100000000000001</v>
      </c>
      <c r="Q72" s="138">
        <f>G72*'Analiz 1'!V71/100</f>
        <v>2.8215000000000003</v>
      </c>
      <c r="R72" s="139">
        <f>'Analiz 1'!W71-Q72</f>
        <v>1.1784999999999997</v>
      </c>
      <c r="S72" s="138">
        <f>G72*'Analiz 1'!Z71/100</f>
        <v>0.19949999999999998</v>
      </c>
      <c r="T72" s="147">
        <f t="shared" si="5"/>
        <v>-0.19949999999999998</v>
      </c>
      <c r="U72" s="138">
        <f t="shared" si="6"/>
        <v>5.7</v>
      </c>
    </row>
    <row r="73" spans="1:21" x14ac:dyDescent="0.3">
      <c r="A73">
        <v>66</v>
      </c>
      <c r="B73" t="s">
        <v>144</v>
      </c>
      <c r="C73" s="145">
        <v>465696</v>
      </c>
      <c r="D73" s="34">
        <v>320312</v>
      </c>
      <c r="E73" s="36">
        <f t="shared" ref="E73:E89" si="11">ROUND(D73/C73,2)</f>
        <v>0.69</v>
      </c>
      <c r="F73" s="148">
        <f t="shared" si="9"/>
        <v>3.4</v>
      </c>
      <c r="G73" s="154">
        <f t="shared" si="10"/>
        <v>3.7</v>
      </c>
      <c r="H73" s="147">
        <f t="shared" ref="H73:H88" si="12">F73-G73</f>
        <v>-0.30000000000000027</v>
      </c>
      <c r="I73">
        <v>4</v>
      </c>
      <c r="J73" s="162">
        <f t="shared" ref="J73:J88" si="13">I73-G73</f>
        <v>0.29999999999999982</v>
      </c>
      <c r="K73" s="138">
        <f>G73*'Analiz 1'!J72/100</f>
        <v>2.4568000000000003</v>
      </c>
      <c r="L73" s="139">
        <f>'Analiz 1'!K72-K73</f>
        <v>0.54319999999999968</v>
      </c>
      <c r="M73" s="138">
        <f>G73*'Analiz 1'!N72/100</f>
        <v>0.40330000000000005</v>
      </c>
      <c r="N73" s="139">
        <f>'Analiz 1'!O72-M73</f>
        <v>-0.40330000000000005</v>
      </c>
      <c r="O73" s="138">
        <f>G73*'Analiz 1'!R72/100</f>
        <v>0.67710000000000004</v>
      </c>
      <c r="P73" s="139">
        <f>'Analiz 1'!S72-O73</f>
        <v>0.32289999999999996</v>
      </c>
      <c r="Q73" s="138">
        <f>G73*'Analiz 1'!V72/100</f>
        <v>0</v>
      </c>
      <c r="R73" s="139">
        <f>'Analiz 1'!W72-Q73</f>
        <v>0</v>
      </c>
      <c r="S73" s="138">
        <f>G73*'Analiz 1'!Z72/100</f>
        <v>0.15909999999999999</v>
      </c>
      <c r="T73" s="147">
        <f t="shared" ref="T73:T88" si="14">-S73</f>
        <v>-0.15909999999999999</v>
      </c>
      <c r="U73" s="138">
        <f t="shared" ref="U73:U88" si="15">K73+M73+O73+Q73+S73</f>
        <v>3.6963000000000004</v>
      </c>
    </row>
    <row r="74" spans="1:21" x14ac:dyDescent="0.3">
      <c r="A74">
        <v>67</v>
      </c>
      <c r="B74" t="s">
        <v>145</v>
      </c>
      <c r="C74" s="145">
        <v>612406</v>
      </c>
      <c r="D74" s="34">
        <v>454238</v>
      </c>
      <c r="E74" s="36">
        <f t="shared" si="11"/>
        <v>0.74</v>
      </c>
      <c r="F74" s="148">
        <f t="shared" si="9"/>
        <v>4.5</v>
      </c>
      <c r="G74" s="154">
        <f t="shared" si="10"/>
        <v>5.2</v>
      </c>
      <c r="H74" s="147">
        <f t="shared" si="12"/>
        <v>-0.70000000000000018</v>
      </c>
      <c r="I74">
        <v>5</v>
      </c>
      <c r="J74" s="162">
        <f t="shared" si="13"/>
        <v>-0.20000000000000018</v>
      </c>
      <c r="K74" s="138">
        <f>G74*'Analiz 1'!J73/100</f>
        <v>2.4544000000000001</v>
      </c>
      <c r="L74" s="139">
        <f>'Analiz 1'!K73-K74</f>
        <v>0.54559999999999986</v>
      </c>
      <c r="M74" s="138">
        <f>G74*'Analiz 1'!N73/100</f>
        <v>1.95</v>
      </c>
      <c r="N74" s="139">
        <f>'Analiz 1'!O73-M74</f>
        <v>5.0000000000000044E-2</v>
      </c>
      <c r="O74" s="138">
        <f>G74*'Analiz 1'!R73/100</f>
        <v>0.3276</v>
      </c>
      <c r="P74" s="139">
        <f>'Analiz 1'!S73-O74</f>
        <v>-0.3276</v>
      </c>
      <c r="Q74" s="138">
        <f>G74*'Analiz 1'!V73/100</f>
        <v>0.15600000000000003</v>
      </c>
      <c r="R74" s="139">
        <f>'Analiz 1'!W73-Q74</f>
        <v>-0.15600000000000003</v>
      </c>
      <c r="S74" s="138">
        <f>G74*'Analiz 1'!Z73/100</f>
        <v>0.31200000000000006</v>
      </c>
      <c r="T74" s="147">
        <f t="shared" si="14"/>
        <v>-0.31200000000000006</v>
      </c>
      <c r="U74" s="138">
        <f t="shared" si="15"/>
        <v>5.2</v>
      </c>
    </row>
    <row r="75" spans="1:21" x14ac:dyDescent="0.3">
      <c r="A75">
        <v>68</v>
      </c>
      <c r="B75" t="s">
        <v>146</v>
      </c>
      <c r="C75" s="145">
        <v>378823</v>
      </c>
      <c r="D75" s="34">
        <v>241206</v>
      </c>
      <c r="E75" s="36">
        <f t="shared" si="11"/>
        <v>0.64</v>
      </c>
      <c r="F75" s="148">
        <f t="shared" si="9"/>
        <v>2.8</v>
      </c>
      <c r="G75" s="154">
        <f t="shared" si="10"/>
        <v>2.8</v>
      </c>
      <c r="H75" s="147">
        <f t="shared" si="12"/>
        <v>0</v>
      </c>
      <c r="I75" s="39">
        <v>3</v>
      </c>
      <c r="J75" s="162">
        <f t="shared" si="13"/>
        <v>0.20000000000000018</v>
      </c>
      <c r="K75" s="138">
        <f>G75*'Analiz 1'!J74/100</f>
        <v>1.8507999999999998</v>
      </c>
      <c r="L75" s="139">
        <f>'Analiz 1'!K74-K75</f>
        <v>1.1492000000000002</v>
      </c>
      <c r="M75" s="138">
        <f>G75*'Analiz 1'!N74/100</f>
        <v>0.3276</v>
      </c>
      <c r="N75" s="139">
        <f>'Analiz 1'!O74-M75</f>
        <v>-0.3276</v>
      </c>
      <c r="O75" s="138">
        <f>G75*'Analiz 1'!R74/100</f>
        <v>0.504</v>
      </c>
      <c r="P75" s="139">
        <f>'Analiz 1'!S74-O75</f>
        <v>-0.504</v>
      </c>
      <c r="Q75" s="138">
        <f>G75*'Analiz 1'!V74/100</f>
        <v>0</v>
      </c>
      <c r="R75" s="139">
        <f>'Analiz 1'!W74-Q75</f>
        <v>0</v>
      </c>
      <c r="S75" s="138">
        <f>G75*'Analiz 1'!Z74/100</f>
        <v>0.1176</v>
      </c>
      <c r="T75" s="147">
        <f t="shared" si="14"/>
        <v>-0.1176</v>
      </c>
      <c r="U75" s="138">
        <f t="shared" si="15"/>
        <v>2.8</v>
      </c>
    </row>
    <row r="76" spans="1:21" x14ac:dyDescent="0.3">
      <c r="A76">
        <v>69</v>
      </c>
      <c r="B76" t="s">
        <v>147</v>
      </c>
      <c r="C76" s="145">
        <v>76724</v>
      </c>
      <c r="D76" s="37">
        <v>48378</v>
      </c>
      <c r="E76" s="36">
        <f t="shared" si="11"/>
        <v>0.63</v>
      </c>
      <c r="F76" s="148">
        <f t="shared" si="9"/>
        <v>0.6</v>
      </c>
      <c r="G76" s="154">
        <f t="shared" si="10"/>
        <v>0.6</v>
      </c>
      <c r="H76" s="147">
        <f t="shared" si="12"/>
        <v>0</v>
      </c>
      <c r="I76" s="32">
        <v>1</v>
      </c>
      <c r="J76" s="162">
        <f t="shared" si="13"/>
        <v>0.4</v>
      </c>
      <c r="K76" s="138">
        <f>G76*'Analiz 1'!J75/100</f>
        <v>0.38040000000000002</v>
      </c>
      <c r="L76" s="139">
        <f>'Analiz 1'!K75-K76</f>
        <v>0.61959999999999993</v>
      </c>
      <c r="M76" s="138">
        <f>G76*'Analiz 1'!N75/100</f>
        <v>2.3399999999999997E-2</v>
      </c>
      <c r="N76" s="139">
        <f>'Analiz 1'!O75-M76</f>
        <v>-2.3399999999999997E-2</v>
      </c>
      <c r="O76" s="138">
        <f>G76*'Analiz 1'!R75/100</f>
        <v>0.1452</v>
      </c>
      <c r="P76" s="139">
        <f>'Analiz 1'!S75-O76</f>
        <v>-0.1452</v>
      </c>
      <c r="Q76" s="138">
        <f>G76*'Analiz 1'!V75/100</f>
        <v>0</v>
      </c>
      <c r="R76" s="139">
        <f>'Analiz 1'!W75-Q76</f>
        <v>0</v>
      </c>
      <c r="S76" s="138">
        <f>G76*'Analiz 1'!Z75/100</f>
        <v>5.0999999999999997E-2</v>
      </c>
      <c r="T76" s="147">
        <f t="shared" si="14"/>
        <v>-5.0999999999999997E-2</v>
      </c>
      <c r="U76" s="138">
        <f t="shared" si="15"/>
        <v>0.6</v>
      </c>
    </row>
    <row r="77" spans="1:21" x14ac:dyDescent="0.3">
      <c r="A77">
        <v>70</v>
      </c>
      <c r="B77" t="s">
        <v>148</v>
      </c>
      <c r="C77" s="145">
        <v>234005</v>
      </c>
      <c r="D77" s="34">
        <v>155936</v>
      </c>
      <c r="E77" s="36">
        <f t="shared" si="11"/>
        <v>0.67</v>
      </c>
      <c r="F77" s="148">
        <f t="shared" si="9"/>
        <v>1.7</v>
      </c>
      <c r="G77" s="154">
        <f t="shared" si="10"/>
        <v>1.8</v>
      </c>
      <c r="H77" s="147">
        <f t="shared" si="12"/>
        <v>-0.10000000000000009</v>
      </c>
      <c r="I77">
        <v>2</v>
      </c>
      <c r="J77" s="162">
        <f t="shared" si="13"/>
        <v>0.19999999999999996</v>
      </c>
      <c r="K77" s="138">
        <f>G77*'Analiz 1'!J76/100</f>
        <v>1.0314000000000001</v>
      </c>
      <c r="L77" s="139">
        <f>'Analiz 1'!K76-K77</f>
        <v>0.96859999999999991</v>
      </c>
      <c r="M77" s="138">
        <f>G77*'Analiz 1'!N76/100</f>
        <v>0.34019999999999995</v>
      </c>
      <c r="N77" s="139">
        <f>'Analiz 1'!O76-M77</f>
        <v>-0.34019999999999995</v>
      </c>
      <c r="O77" s="138">
        <f>G77*'Analiz 1'!R76/100</f>
        <v>0.32940000000000003</v>
      </c>
      <c r="P77" s="139">
        <f>'Analiz 1'!S76-O77</f>
        <v>-0.32940000000000003</v>
      </c>
      <c r="Q77" s="138">
        <f>G77*'Analiz 1'!V76/100</f>
        <v>0</v>
      </c>
      <c r="R77" s="139">
        <f>'Analiz 1'!W76-Q77</f>
        <v>0</v>
      </c>
      <c r="S77" s="138">
        <f>G77*'Analiz 1'!Z76/100</f>
        <v>0.1008</v>
      </c>
      <c r="T77" s="147">
        <f t="shared" si="14"/>
        <v>-0.1008</v>
      </c>
      <c r="U77" s="138">
        <f t="shared" si="15"/>
        <v>1.8018000000000001</v>
      </c>
    </row>
    <row r="78" spans="1:21" x14ac:dyDescent="0.3">
      <c r="A78">
        <v>71</v>
      </c>
      <c r="B78" t="s">
        <v>149</v>
      </c>
      <c r="C78" s="145">
        <v>274992</v>
      </c>
      <c r="D78" s="34">
        <v>195257</v>
      </c>
      <c r="E78" s="36">
        <f t="shared" si="11"/>
        <v>0.71</v>
      </c>
      <c r="F78" s="148">
        <f t="shared" si="9"/>
        <v>2</v>
      </c>
      <c r="G78" s="154">
        <f t="shared" si="10"/>
        <v>2.2000000000000002</v>
      </c>
      <c r="H78" s="147">
        <f t="shared" si="12"/>
        <v>-0.20000000000000018</v>
      </c>
      <c r="I78">
        <v>3</v>
      </c>
      <c r="J78" s="162">
        <f t="shared" si="13"/>
        <v>0.79999999999999982</v>
      </c>
      <c r="K78" s="138">
        <f>G78*'Analiz 1'!J77/100</f>
        <v>1.3662000000000001</v>
      </c>
      <c r="L78" s="171">
        <f>'Analiz 1'!K77-K78</f>
        <v>1.6337999999999999</v>
      </c>
      <c r="M78" s="138">
        <f>G78*'Analiz 1'!N77/100</f>
        <v>0.33439999999999998</v>
      </c>
      <c r="N78" s="139">
        <f>'Analiz 1'!O77-M78</f>
        <v>-0.33439999999999998</v>
      </c>
      <c r="O78" s="138">
        <f>G78*'Analiz 1'!R77/100</f>
        <v>0.41360000000000008</v>
      </c>
      <c r="P78" s="139">
        <f>'Analiz 1'!S77-O78</f>
        <v>-0.41360000000000008</v>
      </c>
      <c r="Q78" s="138">
        <f>G78*'Analiz 1'!V77/100</f>
        <v>0</v>
      </c>
      <c r="R78" s="139">
        <f>'Analiz 1'!W77-Q78</f>
        <v>0</v>
      </c>
      <c r="S78" s="138">
        <f>G78*'Analiz 1'!Z77/100</f>
        <v>8.5800000000000001E-2</v>
      </c>
      <c r="T78" s="147">
        <f t="shared" si="14"/>
        <v>-8.5800000000000001E-2</v>
      </c>
      <c r="U78" s="138">
        <f t="shared" si="15"/>
        <v>2.2000000000000002</v>
      </c>
    </row>
    <row r="79" spans="1:21" x14ac:dyDescent="0.3">
      <c r="A79">
        <v>72</v>
      </c>
      <c r="B79" t="s">
        <v>150</v>
      </c>
      <c r="C79" s="145">
        <v>524499</v>
      </c>
      <c r="D79" s="34">
        <v>241160</v>
      </c>
      <c r="E79" s="36">
        <f t="shared" si="11"/>
        <v>0.46</v>
      </c>
      <c r="F79" s="148">
        <f t="shared" si="9"/>
        <v>3.9</v>
      </c>
      <c r="G79" s="154">
        <f t="shared" si="10"/>
        <v>2.8</v>
      </c>
      <c r="H79" s="147">
        <f t="shared" si="12"/>
        <v>1.1000000000000001</v>
      </c>
      <c r="I79">
        <v>4</v>
      </c>
      <c r="J79" s="172">
        <f t="shared" si="13"/>
        <v>1.2000000000000002</v>
      </c>
      <c r="K79" s="138">
        <f>G79*'Analiz 1'!J78/100</f>
        <v>1.0387999999999999</v>
      </c>
      <c r="L79" s="139">
        <f>'Analiz 1'!K78-K79</f>
        <v>0.96120000000000005</v>
      </c>
      <c r="M79" s="138">
        <f>G79*'Analiz 1'!N78/100</f>
        <v>0.18759999999999999</v>
      </c>
      <c r="N79" s="139">
        <f>'Analiz 1'!O78-M79</f>
        <v>-0.18759999999999999</v>
      </c>
      <c r="O79" s="138">
        <f>G79*'Analiz 1'!R78/100</f>
        <v>1.6799999999999999E-2</v>
      </c>
      <c r="P79" s="139">
        <f>'Analiz 1'!S78-O79</f>
        <v>-1.6799999999999999E-2</v>
      </c>
      <c r="Q79" s="138">
        <f>G79*'Analiz 1'!V78/100</f>
        <v>1.4419999999999999</v>
      </c>
      <c r="R79" s="139">
        <f>'Analiz 1'!W78-Q79</f>
        <v>0.55800000000000005</v>
      </c>
      <c r="S79" s="138">
        <f>G79*'Analiz 1'!Z78/100</f>
        <v>0.11479999999999999</v>
      </c>
      <c r="T79" s="147">
        <f t="shared" si="14"/>
        <v>-0.11479999999999999</v>
      </c>
      <c r="U79" s="138">
        <f t="shared" si="15"/>
        <v>2.8</v>
      </c>
    </row>
    <row r="80" spans="1:21" x14ac:dyDescent="0.3">
      <c r="A80">
        <v>73</v>
      </c>
      <c r="B80" t="s">
        <v>151</v>
      </c>
      <c r="C80" s="145">
        <v>457997</v>
      </c>
      <c r="D80" s="37">
        <v>185312</v>
      </c>
      <c r="E80" s="36">
        <f t="shared" si="11"/>
        <v>0.4</v>
      </c>
      <c r="F80" s="148">
        <f t="shared" si="9"/>
        <v>3.4</v>
      </c>
      <c r="G80" s="154">
        <f t="shared" si="10"/>
        <v>2.1</v>
      </c>
      <c r="H80" s="147">
        <f t="shared" si="12"/>
        <v>1.2999999999999998</v>
      </c>
      <c r="I80" s="32">
        <v>4</v>
      </c>
      <c r="J80" s="172">
        <f t="shared" si="13"/>
        <v>1.9</v>
      </c>
      <c r="K80" s="138">
        <f>G80*'Analiz 1'!J79/100</f>
        <v>0.43260000000000004</v>
      </c>
      <c r="L80" s="139">
        <f>'Analiz 1'!K79-K80</f>
        <v>0.5673999999999999</v>
      </c>
      <c r="M80" s="138">
        <f>G80*'Analiz 1'!N79/100</f>
        <v>6.3E-2</v>
      </c>
      <c r="N80" s="139">
        <f>'Analiz 1'!O79-M80</f>
        <v>-6.3E-2</v>
      </c>
      <c r="O80" s="138">
        <f>G80*'Analiz 1'!R79/100</f>
        <v>2.52E-2</v>
      </c>
      <c r="P80" s="139">
        <f>'Analiz 1'!S79-O80</f>
        <v>-2.52E-2</v>
      </c>
      <c r="Q80" s="138">
        <f>G80*'Analiz 1'!V79/100</f>
        <v>1.5183000000000002</v>
      </c>
      <c r="R80" s="139">
        <f>'Analiz 1'!W79-Q80</f>
        <v>1.4816999999999998</v>
      </c>
      <c r="S80" s="138">
        <f>G80*'Analiz 1'!Z79/100</f>
        <v>6.0899999999999996E-2</v>
      </c>
      <c r="T80" s="147">
        <f t="shared" si="14"/>
        <v>-6.0899999999999996E-2</v>
      </c>
      <c r="U80" s="138">
        <f t="shared" si="15"/>
        <v>2.1000000000000005</v>
      </c>
    </row>
    <row r="81" spans="1:21" x14ac:dyDescent="0.3">
      <c r="A81">
        <v>74</v>
      </c>
      <c r="B81" t="s">
        <v>152</v>
      </c>
      <c r="C81" s="145">
        <v>187291</v>
      </c>
      <c r="D81" s="34">
        <v>136434</v>
      </c>
      <c r="E81" s="36">
        <f t="shared" si="11"/>
        <v>0.73</v>
      </c>
      <c r="F81" s="148">
        <f t="shared" si="9"/>
        <v>1.4</v>
      </c>
      <c r="G81" s="154">
        <f t="shared" si="10"/>
        <v>1.6</v>
      </c>
      <c r="H81" s="147">
        <f t="shared" si="12"/>
        <v>-0.20000000000000018</v>
      </c>
      <c r="I81">
        <v>2</v>
      </c>
      <c r="J81" s="162">
        <f t="shared" si="13"/>
        <v>0.39999999999999991</v>
      </c>
      <c r="K81" s="138">
        <f>G81*'Analiz 1'!J80/100</f>
        <v>0.7712</v>
      </c>
      <c r="L81" s="139">
        <f>'Analiz 1'!K80-K81</f>
        <v>0.2288</v>
      </c>
      <c r="M81" s="138">
        <f>G81*'Analiz 1'!N80/100</f>
        <v>0.46080000000000004</v>
      </c>
      <c r="N81" s="139">
        <f>'Analiz 1'!O80-M81</f>
        <v>0.5391999999999999</v>
      </c>
      <c r="O81" s="138">
        <f>G81*'Analiz 1'!R80/100</f>
        <v>0.25600000000000001</v>
      </c>
      <c r="P81" s="139">
        <f>'Analiz 1'!S80-O81</f>
        <v>-0.25600000000000001</v>
      </c>
      <c r="Q81" s="138">
        <f>G81*'Analiz 1'!V80/100</f>
        <v>0</v>
      </c>
      <c r="R81" s="139">
        <f>'Analiz 1'!W80-Q81</f>
        <v>0</v>
      </c>
      <c r="S81" s="138">
        <f>G81*'Analiz 1'!Z80/100</f>
        <v>0.11359999999999999</v>
      </c>
      <c r="T81" s="147">
        <f t="shared" si="14"/>
        <v>-0.11359999999999999</v>
      </c>
      <c r="U81" s="138">
        <f t="shared" si="15"/>
        <v>1.6015999999999999</v>
      </c>
    </row>
    <row r="82" spans="1:21" x14ac:dyDescent="0.3">
      <c r="A82">
        <v>75</v>
      </c>
      <c r="B82" t="s">
        <v>153</v>
      </c>
      <c r="C82" s="145">
        <v>107455</v>
      </c>
      <c r="D82" s="37">
        <v>70728</v>
      </c>
      <c r="E82" s="36">
        <f t="shared" si="11"/>
        <v>0.66</v>
      </c>
      <c r="F82" s="148">
        <f t="shared" si="9"/>
        <v>0.8</v>
      </c>
      <c r="G82" s="154">
        <f t="shared" si="10"/>
        <v>0.8</v>
      </c>
      <c r="H82" s="147">
        <f t="shared" si="12"/>
        <v>0</v>
      </c>
      <c r="I82" s="32">
        <v>2</v>
      </c>
      <c r="J82" s="172">
        <f t="shared" si="13"/>
        <v>1.2</v>
      </c>
      <c r="K82" s="138">
        <f>G82*'Analiz 1'!J81/100</f>
        <v>0.32160000000000005</v>
      </c>
      <c r="L82" s="139">
        <f>'Analiz 1'!K81-K82</f>
        <v>0.67839999999999989</v>
      </c>
      <c r="M82" s="138">
        <f>G82*'Analiz 1'!N81/100</f>
        <v>0.24640000000000001</v>
      </c>
      <c r="N82" s="139">
        <f>'Analiz 1'!O81-M82</f>
        <v>0.75360000000000005</v>
      </c>
      <c r="O82" s="138">
        <f>G82*'Analiz 1'!R81/100</f>
        <v>0.08</v>
      </c>
      <c r="P82" s="139">
        <f>'Analiz 1'!S81-O82</f>
        <v>-0.08</v>
      </c>
      <c r="Q82" s="138">
        <f>G82*'Analiz 1'!V81/100</f>
        <v>0.1</v>
      </c>
      <c r="R82" s="139">
        <f>'Analiz 1'!W81-Q82</f>
        <v>-0.1</v>
      </c>
      <c r="S82" s="138">
        <f>G82*'Analiz 1'!Z81/100</f>
        <v>5.28E-2</v>
      </c>
      <c r="T82" s="147">
        <f t="shared" si="14"/>
        <v>-5.28E-2</v>
      </c>
      <c r="U82" s="138">
        <f t="shared" si="15"/>
        <v>0.80079999999999996</v>
      </c>
    </row>
    <row r="83" spans="1:21" x14ac:dyDescent="0.3">
      <c r="A83">
        <v>76</v>
      </c>
      <c r="B83" t="s">
        <v>154</v>
      </c>
      <c r="C83" s="145">
        <v>188857</v>
      </c>
      <c r="D83" s="37">
        <v>102612</v>
      </c>
      <c r="E83" s="36">
        <f t="shared" si="11"/>
        <v>0.54</v>
      </c>
      <c r="F83" s="148">
        <f t="shared" si="9"/>
        <v>1.4</v>
      </c>
      <c r="G83" s="154">
        <f t="shared" si="10"/>
        <v>1.2</v>
      </c>
      <c r="H83" s="147">
        <f t="shared" si="12"/>
        <v>0.19999999999999996</v>
      </c>
      <c r="I83" s="32">
        <v>2</v>
      </c>
      <c r="J83" s="162">
        <f t="shared" si="13"/>
        <v>0.8</v>
      </c>
      <c r="K83" s="138">
        <f>G83*'Analiz 1'!J82/100</f>
        <v>0.33960000000000001</v>
      </c>
      <c r="L83" s="139">
        <f>'Analiz 1'!K82-K83</f>
        <v>-0.33960000000000001</v>
      </c>
      <c r="M83" s="138">
        <f>G83*'Analiz 1'!N82/100</f>
        <v>2.0400000000000001E-2</v>
      </c>
      <c r="N83" s="139">
        <f>'Analiz 1'!O82-M83</f>
        <v>-2.0400000000000001E-2</v>
      </c>
      <c r="O83" s="138">
        <f>G83*'Analiz 1'!R82/100</f>
        <v>0.40920000000000001</v>
      </c>
      <c r="P83" s="139">
        <f>'Analiz 1'!S82-O83</f>
        <v>0.59079999999999999</v>
      </c>
      <c r="Q83" s="138">
        <f>G83*'Analiz 1'!V82/100</f>
        <v>0.37799999999999995</v>
      </c>
      <c r="R83" s="139">
        <f>'Analiz 1'!W82-Q83</f>
        <v>0.62200000000000011</v>
      </c>
      <c r="S83" s="138">
        <f>G83*'Analiz 1'!Z82/100</f>
        <v>5.28E-2</v>
      </c>
      <c r="T83" s="147">
        <f t="shared" si="14"/>
        <v>-5.28E-2</v>
      </c>
      <c r="U83" s="138">
        <f t="shared" si="15"/>
        <v>1.2</v>
      </c>
    </row>
    <row r="84" spans="1:21" x14ac:dyDescent="0.3">
      <c r="A84">
        <v>77</v>
      </c>
      <c r="B84" t="s">
        <v>155</v>
      </c>
      <c r="C84" s="145">
        <v>206535</v>
      </c>
      <c r="D84" s="34">
        <v>141659</v>
      </c>
      <c r="E84" s="36">
        <f t="shared" si="11"/>
        <v>0.69</v>
      </c>
      <c r="F84" s="148">
        <f t="shared" si="9"/>
        <v>1.5</v>
      </c>
      <c r="G84" s="154">
        <f t="shared" si="10"/>
        <v>1.6</v>
      </c>
      <c r="H84" s="147">
        <f t="shared" si="12"/>
        <v>-0.10000000000000009</v>
      </c>
      <c r="I84">
        <v>2</v>
      </c>
      <c r="J84" s="162">
        <f t="shared" si="13"/>
        <v>0.39999999999999991</v>
      </c>
      <c r="K84" s="138">
        <f>G84*'Analiz 1'!J83/100</f>
        <v>0.75520000000000009</v>
      </c>
      <c r="L84" s="139">
        <f>'Analiz 1'!K83-K84</f>
        <v>0.24479999999999991</v>
      </c>
      <c r="M84" s="138">
        <f>G84*'Analiz 1'!N83/100</f>
        <v>0.52320000000000011</v>
      </c>
      <c r="N84" s="139">
        <f>'Analiz 1'!O83-M84</f>
        <v>0.47679999999999989</v>
      </c>
      <c r="O84" s="138">
        <f>G84*'Analiz 1'!R83/100</f>
        <v>0.16800000000000001</v>
      </c>
      <c r="P84" s="139">
        <f>'Analiz 1'!S83-O84</f>
        <v>-0.16800000000000001</v>
      </c>
      <c r="Q84" s="138">
        <f>G84*'Analiz 1'!V83/100</f>
        <v>7.5200000000000003E-2</v>
      </c>
      <c r="R84" s="139">
        <f>'Analiz 1'!W83-Q84</f>
        <v>-7.5200000000000003E-2</v>
      </c>
      <c r="S84" s="138">
        <f>G84*'Analiz 1'!Z83/100</f>
        <v>7.8400000000000011E-2</v>
      </c>
      <c r="T84" s="147">
        <f t="shared" si="14"/>
        <v>-7.8400000000000011E-2</v>
      </c>
      <c r="U84" s="138">
        <f t="shared" si="15"/>
        <v>1.6</v>
      </c>
    </row>
    <row r="85" spans="1:21" x14ac:dyDescent="0.3">
      <c r="A85">
        <v>78</v>
      </c>
      <c r="B85" t="s">
        <v>156</v>
      </c>
      <c r="C85" s="145">
        <v>219728</v>
      </c>
      <c r="D85" s="34">
        <v>160199</v>
      </c>
      <c r="E85" s="36">
        <f t="shared" si="11"/>
        <v>0.73</v>
      </c>
      <c r="F85" s="148">
        <f t="shared" si="9"/>
        <v>1.6</v>
      </c>
      <c r="G85" s="154">
        <f t="shared" si="10"/>
        <v>1.8</v>
      </c>
      <c r="H85" s="147">
        <f t="shared" si="12"/>
        <v>-0.19999999999999996</v>
      </c>
      <c r="I85">
        <v>2</v>
      </c>
      <c r="J85" s="162">
        <f t="shared" si="13"/>
        <v>0.19999999999999996</v>
      </c>
      <c r="K85" s="138">
        <f>G85*'Analiz 1'!J84/100</f>
        <v>1.0422</v>
      </c>
      <c r="L85" s="139">
        <f>'Analiz 1'!K84-K85</f>
        <v>0.95779999999999998</v>
      </c>
      <c r="M85" s="138">
        <f>G85*'Analiz 1'!N84/100</f>
        <v>0.34200000000000003</v>
      </c>
      <c r="N85" s="139">
        <f>'Analiz 1'!O84-M85</f>
        <v>-0.34200000000000003</v>
      </c>
      <c r="O85" s="138">
        <f>G85*'Analiz 1'!R84/100</f>
        <v>0.28079999999999999</v>
      </c>
      <c r="P85" s="139">
        <f>'Analiz 1'!S84-O85</f>
        <v>-0.28079999999999999</v>
      </c>
      <c r="Q85" s="138">
        <f>G85*'Analiz 1'!V84/100</f>
        <v>0</v>
      </c>
      <c r="R85" s="139">
        <f>'Analiz 1'!W84-Q85</f>
        <v>0</v>
      </c>
      <c r="S85" s="138">
        <f>G85*'Analiz 1'!Z84/100</f>
        <v>0.13500000000000001</v>
      </c>
      <c r="T85" s="147">
        <f t="shared" si="14"/>
        <v>-0.13500000000000001</v>
      </c>
      <c r="U85" s="138">
        <f t="shared" si="15"/>
        <v>1.8</v>
      </c>
    </row>
    <row r="86" spans="1:21" x14ac:dyDescent="0.3">
      <c r="A86">
        <v>79</v>
      </c>
      <c r="B86" t="s">
        <v>157</v>
      </c>
      <c r="C86" s="145">
        <v>124452</v>
      </c>
      <c r="D86" s="37">
        <v>73285</v>
      </c>
      <c r="E86" s="36">
        <f t="shared" si="11"/>
        <v>0.59</v>
      </c>
      <c r="F86" s="148">
        <f t="shared" si="9"/>
        <v>0.9</v>
      </c>
      <c r="G86" s="154">
        <f t="shared" si="10"/>
        <v>0.8</v>
      </c>
      <c r="H86" s="147">
        <f t="shared" si="12"/>
        <v>9.9999999999999978E-2</v>
      </c>
      <c r="I86" s="32">
        <v>2</v>
      </c>
      <c r="J86" s="172">
        <f t="shared" si="13"/>
        <v>1.2</v>
      </c>
      <c r="K86" s="138">
        <f>G86*'Analiz 1'!J85/100</f>
        <v>0.47600000000000003</v>
      </c>
      <c r="L86" s="139">
        <f>'Analiz 1'!K85-K86</f>
        <v>1.524</v>
      </c>
      <c r="M86" s="138">
        <f>G86*'Analiz 1'!N85/100</f>
        <v>0.1216</v>
      </c>
      <c r="N86" s="139">
        <f>'Analiz 1'!O85-M86</f>
        <v>-0.1216</v>
      </c>
      <c r="O86" s="138">
        <f>G86*'Analiz 1'!R85/100</f>
        <v>0.16719999999999999</v>
      </c>
      <c r="P86" s="139">
        <f>'Analiz 1'!S85-O86</f>
        <v>-0.16719999999999999</v>
      </c>
      <c r="Q86" s="138">
        <f>G86*'Analiz 1'!V85/100</f>
        <v>8.0000000000000015E-4</v>
      </c>
      <c r="R86" s="139">
        <f>'Analiz 1'!W85-Q86</f>
        <v>-8.0000000000000015E-4</v>
      </c>
      <c r="S86" s="138">
        <f>G86*'Analiz 1'!Z85/100</f>
        <v>3.3600000000000005E-2</v>
      </c>
      <c r="T86" s="147">
        <f t="shared" si="14"/>
        <v>-3.3600000000000005E-2</v>
      </c>
      <c r="U86" s="138">
        <f t="shared" si="15"/>
        <v>0.79920000000000002</v>
      </c>
    </row>
    <row r="87" spans="1:21" x14ac:dyDescent="0.3">
      <c r="A87">
        <v>80</v>
      </c>
      <c r="B87" t="s">
        <v>158</v>
      </c>
      <c r="C87" s="145">
        <v>485357</v>
      </c>
      <c r="D87" s="34">
        <v>297283</v>
      </c>
      <c r="E87" s="36">
        <f t="shared" si="11"/>
        <v>0.61</v>
      </c>
      <c r="F87" s="148">
        <f t="shared" si="9"/>
        <v>3.6</v>
      </c>
      <c r="G87" s="154">
        <f t="shared" si="10"/>
        <v>3.4</v>
      </c>
      <c r="H87" s="147">
        <f t="shared" si="12"/>
        <v>0.20000000000000018</v>
      </c>
      <c r="I87">
        <v>4</v>
      </c>
      <c r="J87" s="162">
        <f t="shared" si="13"/>
        <v>0.60000000000000009</v>
      </c>
      <c r="K87" s="138">
        <f>G87*'Analiz 1'!J86/100</f>
        <v>1.4653999999999998</v>
      </c>
      <c r="L87" s="139">
        <f>'Analiz 1'!K86-K87</f>
        <v>0.53460000000000019</v>
      </c>
      <c r="M87" s="138">
        <f>G87*'Analiz 1'!N86/100</f>
        <v>0.39100000000000001</v>
      </c>
      <c r="N87" s="139">
        <f>'Analiz 1'!O86-M87</f>
        <v>-0.39100000000000001</v>
      </c>
      <c r="O87" s="138">
        <f>G87*'Analiz 1'!R86/100</f>
        <v>1.4008</v>
      </c>
      <c r="P87" s="139">
        <f>'Analiz 1'!S86-O87</f>
        <v>0.59919999999999995</v>
      </c>
      <c r="Q87" s="138">
        <f>G87*'Analiz 1'!V86/100</f>
        <v>2.7200000000000002E-2</v>
      </c>
      <c r="R87" s="139">
        <f>'Analiz 1'!W86-Q87</f>
        <v>-2.7200000000000002E-2</v>
      </c>
      <c r="S87" s="138">
        <f>G87*'Analiz 1'!Z86/100</f>
        <v>0.11559999999999998</v>
      </c>
      <c r="T87" s="147">
        <f t="shared" si="14"/>
        <v>-0.11559999999999998</v>
      </c>
      <c r="U87" s="138">
        <f t="shared" si="15"/>
        <v>3.4000000000000004</v>
      </c>
    </row>
    <row r="88" spans="1:21" x14ac:dyDescent="0.3">
      <c r="A88">
        <v>81</v>
      </c>
      <c r="B88" t="s">
        <v>159</v>
      </c>
      <c r="C88" s="145">
        <v>342146</v>
      </c>
      <c r="D88" s="34">
        <v>230334</v>
      </c>
      <c r="E88" s="36">
        <f t="shared" si="11"/>
        <v>0.67</v>
      </c>
      <c r="F88" s="148">
        <f t="shared" si="9"/>
        <v>2.5</v>
      </c>
      <c r="G88" s="154">
        <f t="shared" si="10"/>
        <v>2.6</v>
      </c>
      <c r="H88" s="147">
        <f t="shared" si="12"/>
        <v>-0.10000000000000009</v>
      </c>
      <c r="I88">
        <v>3</v>
      </c>
      <c r="J88" s="162">
        <f t="shared" si="13"/>
        <v>0.39999999999999991</v>
      </c>
      <c r="K88" s="138">
        <f>G88*'Analiz 1'!J87/100</f>
        <v>1.7134000000000003</v>
      </c>
      <c r="L88" s="139">
        <f>'Analiz 1'!K87-K88</f>
        <v>1.2865999999999997</v>
      </c>
      <c r="M88" s="138">
        <f>G88*'Analiz 1'!N87/100</f>
        <v>0.32240000000000002</v>
      </c>
      <c r="N88" s="139">
        <f>'Analiz 1'!O87-M88</f>
        <v>-0.32240000000000002</v>
      </c>
      <c r="O88" s="138">
        <f>G88*'Analiz 1'!R87/100</f>
        <v>0.42119999999999996</v>
      </c>
      <c r="P88" s="139">
        <f>'Analiz 1'!S87-O88</f>
        <v>-0.42119999999999996</v>
      </c>
      <c r="Q88" s="138">
        <f>G88*'Analiz 1'!V87/100</f>
        <v>0</v>
      </c>
      <c r="R88" s="139">
        <f>'Analiz 1'!W87-Q88</f>
        <v>0</v>
      </c>
      <c r="S88" s="138">
        <f>G88*'Analiz 1'!Z87/100</f>
        <v>0.1404</v>
      </c>
      <c r="T88" s="147">
        <f t="shared" si="14"/>
        <v>-0.1404</v>
      </c>
      <c r="U88" s="138">
        <f t="shared" si="15"/>
        <v>2.5973999999999999</v>
      </c>
    </row>
    <row r="89" spans="1:21" x14ac:dyDescent="0.3">
      <c r="C89" s="146">
        <f>SUM(C8:C88)</f>
        <v>74724269</v>
      </c>
      <c r="D89" s="38">
        <f>SUM(D8:D88)</f>
        <v>48006650</v>
      </c>
      <c r="E89" s="163">
        <f t="shared" si="11"/>
        <v>0.64</v>
      </c>
      <c r="F89" s="164">
        <f>SUM(F8:F88)</f>
        <v>550.10000000000014</v>
      </c>
      <c r="G89" s="164">
        <f>SUM(G8:G88)</f>
        <v>550.4</v>
      </c>
      <c r="H89" s="164">
        <f>SUM(H8:H88)</f>
        <v>-0.29999999999999993</v>
      </c>
      <c r="I89" s="38">
        <f>SUM(I8:I88)</f>
        <v>550</v>
      </c>
      <c r="J89" s="165">
        <f>SUM(J8:J88)</f>
        <v>-0.40000000000000679</v>
      </c>
      <c r="K89" s="140">
        <f t="shared" ref="K89:T89" si="16">SUM(K8:K88)</f>
        <v>274.56539999999995</v>
      </c>
      <c r="L89" s="140">
        <f t="shared" si="16"/>
        <v>52.434599999999996</v>
      </c>
      <c r="M89" s="140">
        <f t="shared" si="16"/>
        <v>142.05989999999997</v>
      </c>
      <c r="N89" s="140">
        <f t="shared" si="16"/>
        <v>-7.0598999999999963</v>
      </c>
      <c r="O89" s="140">
        <f t="shared" si="16"/>
        <v>71.408000000000044</v>
      </c>
      <c r="P89" s="140">
        <f t="shared" si="16"/>
        <v>-18.407999999999998</v>
      </c>
      <c r="Q89" s="140">
        <f t="shared" si="16"/>
        <v>36.933200000000014</v>
      </c>
      <c r="R89" s="140">
        <f t="shared" si="16"/>
        <v>-1.9332000000000011</v>
      </c>
      <c r="S89" s="140">
        <f t="shared" si="16"/>
        <v>25.387300000000007</v>
      </c>
      <c r="T89" s="165">
        <f t="shared" si="16"/>
        <v>-25.387300000000007</v>
      </c>
      <c r="U89" s="140">
        <f t="shared" ref="U89" si="17">SUM(U8:U88)</f>
        <v>550.35380000000021</v>
      </c>
    </row>
  </sheetData>
  <mergeCells count="2">
    <mergeCell ref="F5:H5"/>
    <mergeCell ref="K5:U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1"/>
  <sheetViews>
    <sheetView workbookViewId="0">
      <selection activeCell="K21" sqref="K21"/>
    </sheetView>
  </sheetViews>
  <sheetFormatPr defaultColWidth="11.19921875" defaultRowHeight="15.6" x14ac:dyDescent="0.3"/>
  <sheetData>
    <row r="2" spans="2:9" x14ac:dyDescent="0.3">
      <c r="B2" s="1" t="s">
        <v>160</v>
      </c>
      <c r="C2" s="2"/>
      <c r="D2" s="3"/>
      <c r="E2" s="3"/>
      <c r="F2" s="4"/>
      <c r="G2" s="5"/>
      <c r="H2" s="5"/>
      <c r="I2" s="2"/>
    </row>
    <row r="3" spans="2:9" x14ac:dyDescent="0.3">
      <c r="B3" s="6" t="s">
        <v>161</v>
      </c>
      <c r="C3" s="2"/>
      <c r="D3" s="3"/>
      <c r="E3" s="3"/>
      <c r="F3" s="4"/>
      <c r="G3" s="5"/>
      <c r="H3" s="5"/>
      <c r="I3" s="2"/>
    </row>
    <row r="4" spans="2:9" ht="16.2" thickBot="1" x14ac:dyDescent="0.35">
      <c r="B4" s="2"/>
      <c r="C4" s="2"/>
      <c r="D4" s="2"/>
      <c r="E4" s="2"/>
      <c r="F4" s="2"/>
      <c r="G4" s="7"/>
      <c r="H4" s="5"/>
      <c r="I4" s="2"/>
    </row>
    <row r="5" spans="2:9" x14ac:dyDescent="0.3">
      <c r="B5" s="182" t="s">
        <v>162</v>
      </c>
      <c r="C5" s="184" t="s">
        <v>163</v>
      </c>
      <c r="D5" s="184"/>
      <c r="E5" s="184"/>
      <c r="F5" s="184"/>
      <c r="G5" s="184"/>
      <c r="H5" s="184"/>
      <c r="I5" s="184"/>
    </row>
    <row r="6" spans="2:9" x14ac:dyDescent="0.3">
      <c r="B6" s="183"/>
      <c r="C6" s="8">
        <v>2007</v>
      </c>
      <c r="D6" s="9">
        <v>2008</v>
      </c>
      <c r="E6" s="10">
        <v>2009</v>
      </c>
      <c r="F6" s="10">
        <v>2010</v>
      </c>
      <c r="G6" s="8">
        <v>2011</v>
      </c>
      <c r="H6" s="8">
        <v>2012</v>
      </c>
      <c r="I6" s="8">
        <v>2013</v>
      </c>
    </row>
    <row r="7" spans="2:9" x14ac:dyDescent="0.3">
      <c r="B7" s="11"/>
      <c r="C7" s="12"/>
      <c r="D7" s="13"/>
      <c r="E7" s="14"/>
      <c r="F7" s="14"/>
      <c r="G7" s="12"/>
      <c r="H7" s="12"/>
      <c r="I7" s="15"/>
    </row>
    <row r="8" spans="2:9" x14ac:dyDescent="0.3">
      <c r="B8" s="16" t="s">
        <v>164</v>
      </c>
      <c r="C8" s="17">
        <v>70586256</v>
      </c>
      <c r="D8" s="18">
        <v>71517100</v>
      </c>
      <c r="E8" s="19">
        <v>72561312</v>
      </c>
      <c r="F8" s="19">
        <v>73722988</v>
      </c>
      <c r="G8" s="20">
        <v>74724269</v>
      </c>
      <c r="H8" s="20">
        <v>75627384</v>
      </c>
      <c r="I8" s="18">
        <v>76667864</v>
      </c>
    </row>
    <row r="9" spans="2:9" x14ac:dyDescent="0.3">
      <c r="B9" s="16"/>
      <c r="C9" s="17"/>
      <c r="D9" s="18"/>
      <c r="E9" s="19"/>
      <c r="F9" s="19"/>
      <c r="G9" s="20"/>
      <c r="H9" s="20"/>
      <c r="I9" s="21"/>
    </row>
    <row r="10" spans="2:9" x14ac:dyDescent="0.3">
      <c r="B10" s="22" t="s">
        <v>79</v>
      </c>
      <c r="C10" s="23">
        <v>2006650</v>
      </c>
      <c r="D10" s="24">
        <v>2026319</v>
      </c>
      <c r="E10" s="21">
        <v>2062226</v>
      </c>
      <c r="F10" s="21">
        <v>2085225</v>
      </c>
      <c r="G10" s="25">
        <v>2108805</v>
      </c>
      <c r="H10" s="25">
        <v>2125635</v>
      </c>
      <c r="I10" s="21">
        <v>2149260</v>
      </c>
    </row>
    <row r="11" spans="2:9" x14ac:dyDescent="0.3">
      <c r="B11" s="22" t="s">
        <v>80</v>
      </c>
      <c r="C11" s="23">
        <v>582762</v>
      </c>
      <c r="D11" s="24">
        <v>585067</v>
      </c>
      <c r="E11" s="21">
        <v>588475</v>
      </c>
      <c r="F11" s="21">
        <v>590935</v>
      </c>
      <c r="G11" s="25">
        <v>593931</v>
      </c>
      <c r="H11" s="25">
        <v>595261</v>
      </c>
      <c r="I11" s="21">
        <v>597184</v>
      </c>
    </row>
    <row r="12" spans="2:9" x14ac:dyDescent="0.3">
      <c r="B12" s="47" t="s">
        <v>81</v>
      </c>
      <c r="C12" s="23">
        <v>701572</v>
      </c>
      <c r="D12" s="24">
        <v>697365</v>
      </c>
      <c r="E12" s="21">
        <v>701326</v>
      </c>
      <c r="F12" s="21">
        <v>697559</v>
      </c>
      <c r="G12" s="25">
        <v>698626</v>
      </c>
      <c r="H12" s="25">
        <v>703948</v>
      </c>
      <c r="I12" s="21">
        <v>707123</v>
      </c>
    </row>
    <row r="13" spans="2:9" x14ac:dyDescent="0.3">
      <c r="B13" s="22" t="s">
        <v>82</v>
      </c>
      <c r="C13" s="23">
        <v>530879</v>
      </c>
      <c r="D13" s="24">
        <v>532180</v>
      </c>
      <c r="E13" s="21">
        <v>537665</v>
      </c>
      <c r="F13" s="21">
        <v>542022</v>
      </c>
      <c r="G13" s="25">
        <v>555479</v>
      </c>
      <c r="H13" s="25">
        <v>552404</v>
      </c>
      <c r="I13" s="21">
        <v>551177</v>
      </c>
    </row>
    <row r="14" spans="2:9" x14ac:dyDescent="0.3">
      <c r="B14" s="22" t="s">
        <v>83</v>
      </c>
      <c r="C14" s="23">
        <v>328674</v>
      </c>
      <c r="D14" s="24">
        <v>323675</v>
      </c>
      <c r="E14" s="21">
        <v>324268</v>
      </c>
      <c r="F14" s="21">
        <v>334786</v>
      </c>
      <c r="G14" s="25">
        <v>323079</v>
      </c>
      <c r="H14" s="25">
        <v>322283</v>
      </c>
      <c r="I14" s="21">
        <v>321977</v>
      </c>
    </row>
    <row r="15" spans="2:9" x14ac:dyDescent="0.3">
      <c r="B15" s="22" t="s">
        <v>84</v>
      </c>
      <c r="C15" s="23">
        <v>4466756</v>
      </c>
      <c r="D15" s="24">
        <v>4548939</v>
      </c>
      <c r="E15" s="21">
        <v>4650802</v>
      </c>
      <c r="F15" s="21">
        <v>4771716</v>
      </c>
      <c r="G15" s="25">
        <v>4890893</v>
      </c>
      <c r="H15" s="25">
        <v>4965542</v>
      </c>
      <c r="I15" s="21">
        <v>5045083</v>
      </c>
    </row>
    <row r="16" spans="2:9" x14ac:dyDescent="0.3">
      <c r="B16" s="22" t="s">
        <v>85</v>
      </c>
      <c r="C16" s="23">
        <v>1789295</v>
      </c>
      <c r="D16" s="24">
        <v>1859275</v>
      </c>
      <c r="E16" s="21">
        <v>1919729</v>
      </c>
      <c r="F16" s="21">
        <v>1978333</v>
      </c>
      <c r="G16" s="25">
        <v>2043482</v>
      </c>
      <c r="H16" s="25">
        <v>2092537</v>
      </c>
      <c r="I16" s="21">
        <v>2158265</v>
      </c>
    </row>
    <row r="17" spans="2:9" x14ac:dyDescent="0.3">
      <c r="B17" s="22" t="s">
        <v>86</v>
      </c>
      <c r="C17" s="23">
        <v>168092</v>
      </c>
      <c r="D17" s="24">
        <v>166584</v>
      </c>
      <c r="E17" s="21">
        <v>165580</v>
      </c>
      <c r="F17" s="21">
        <v>164759</v>
      </c>
      <c r="G17" s="25">
        <v>166394</v>
      </c>
      <c r="H17" s="25">
        <v>167082</v>
      </c>
      <c r="I17" s="21">
        <v>169334</v>
      </c>
    </row>
    <row r="18" spans="2:9" x14ac:dyDescent="0.3">
      <c r="B18" s="22" t="s">
        <v>87</v>
      </c>
      <c r="C18" s="23">
        <v>946971</v>
      </c>
      <c r="D18" s="24">
        <v>965500</v>
      </c>
      <c r="E18" s="21">
        <v>979155</v>
      </c>
      <c r="F18" s="21">
        <v>989862</v>
      </c>
      <c r="G18" s="25">
        <v>999163</v>
      </c>
      <c r="H18" s="25">
        <v>1006541</v>
      </c>
      <c r="I18" s="21">
        <v>1020957</v>
      </c>
    </row>
    <row r="19" spans="2:9" x14ac:dyDescent="0.3">
      <c r="B19" s="22" t="s">
        <v>88</v>
      </c>
      <c r="C19" s="23">
        <v>1118313</v>
      </c>
      <c r="D19" s="24">
        <v>1130276</v>
      </c>
      <c r="E19" s="21">
        <v>1140085</v>
      </c>
      <c r="F19" s="21">
        <v>1152323</v>
      </c>
      <c r="G19" s="25">
        <v>1154314</v>
      </c>
      <c r="H19" s="25">
        <v>1160731</v>
      </c>
      <c r="I19" s="21">
        <v>1162761</v>
      </c>
    </row>
    <row r="20" spans="2:9" x14ac:dyDescent="0.3">
      <c r="B20" s="22" t="s">
        <v>89</v>
      </c>
      <c r="C20" s="23">
        <v>203777</v>
      </c>
      <c r="D20" s="24">
        <v>193169</v>
      </c>
      <c r="E20" s="21">
        <v>202061</v>
      </c>
      <c r="F20" s="21">
        <v>225381</v>
      </c>
      <c r="G20" s="25">
        <v>203849</v>
      </c>
      <c r="H20" s="25">
        <v>204116</v>
      </c>
      <c r="I20" s="21">
        <v>208888</v>
      </c>
    </row>
    <row r="21" spans="2:9" x14ac:dyDescent="0.3">
      <c r="B21" s="22" t="s">
        <v>90</v>
      </c>
      <c r="C21" s="23">
        <v>251552</v>
      </c>
      <c r="D21" s="24">
        <v>256091</v>
      </c>
      <c r="E21" s="21">
        <v>255745</v>
      </c>
      <c r="F21" s="21">
        <v>255170</v>
      </c>
      <c r="G21" s="25">
        <v>262263</v>
      </c>
      <c r="H21" s="25">
        <v>262507</v>
      </c>
      <c r="I21" s="21">
        <v>265514</v>
      </c>
    </row>
    <row r="22" spans="2:9" x14ac:dyDescent="0.3">
      <c r="B22" s="22" t="s">
        <v>91</v>
      </c>
      <c r="C22" s="23">
        <v>327886</v>
      </c>
      <c r="D22" s="24">
        <v>326897</v>
      </c>
      <c r="E22" s="21">
        <v>328489</v>
      </c>
      <c r="F22" s="21">
        <v>328767</v>
      </c>
      <c r="G22" s="25">
        <v>336624</v>
      </c>
      <c r="H22" s="25">
        <v>337253</v>
      </c>
      <c r="I22" s="21">
        <v>337156</v>
      </c>
    </row>
    <row r="23" spans="2:9" x14ac:dyDescent="0.3">
      <c r="B23" s="22" t="s">
        <v>92</v>
      </c>
      <c r="C23" s="23">
        <v>270417</v>
      </c>
      <c r="D23" s="24">
        <v>268882</v>
      </c>
      <c r="E23" s="21">
        <v>271545</v>
      </c>
      <c r="F23" s="21">
        <v>271208</v>
      </c>
      <c r="G23" s="25">
        <v>276506</v>
      </c>
      <c r="H23" s="25">
        <v>281080</v>
      </c>
      <c r="I23" s="21">
        <v>283496</v>
      </c>
    </row>
    <row r="24" spans="2:9" x14ac:dyDescent="0.3">
      <c r="B24" s="22" t="s">
        <v>93</v>
      </c>
      <c r="C24" s="23">
        <v>251181</v>
      </c>
      <c r="D24" s="24">
        <v>247437</v>
      </c>
      <c r="E24" s="21">
        <v>251550</v>
      </c>
      <c r="F24" s="21">
        <v>258868</v>
      </c>
      <c r="G24" s="25">
        <v>250527</v>
      </c>
      <c r="H24" s="25">
        <v>254341</v>
      </c>
      <c r="I24" s="21">
        <v>257267</v>
      </c>
    </row>
    <row r="25" spans="2:9" x14ac:dyDescent="0.3">
      <c r="B25" s="22" t="s">
        <v>94</v>
      </c>
      <c r="C25" s="23">
        <v>2439876</v>
      </c>
      <c r="D25" s="24">
        <v>2507963</v>
      </c>
      <c r="E25" s="21">
        <v>2550645</v>
      </c>
      <c r="F25" s="21">
        <v>2605495</v>
      </c>
      <c r="G25" s="25">
        <v>2652126</v>
      </c>
      <c r="H25" s="25">
        <v>2688171</v>
      </c>
      <c r="I25" s="21">
        <v>2740970</v>
      </c>
    </row>
    <row r="26" spans="2:9" x14ac:dyDescent="0.3">
      <c r="B26" s="22" t="s">
        <v>95</v>
      </c>
      <c r="C26" s="23">
        <v>476128</v>
      </c>
      <c r="D26" s="24">
        <v>474791</v>
      </c>
      <c r="E26" s="21">
        <v>477735</v>
      </c>
      <c r="F26" s="21">
        <v>490397</v>
      </c>
      <c r="G26" s="25">
        <v>486445</v>
      </c>
      <c r="H26" s="25">
        <v>493691</v>
      </c>
      <c r="I26" s="21">
        <v>502328</v>
      </c>
    </row>
    <row r="27" spans="2:9" x14ac:dyDescent="0.3">
      <c r="B27" s="22" t="s">
        <v>96</v>
      </c>
      <c r="C27" s="23">
        <v>174012</v>
      </c>
      <c r="D27" s="24">
        <v>176093</v>
      </c>
      <c r="E27" s="21">
        <v>185019</v>
      </c>
      <c r="F27" s="21">
        <v>179067</v>
      </c>
      <c r="G27" s="25">
        <v>177211</v>
      </c>
      <c r="H27" s="25">
        <v>184406</v>
      </c>
      <c r="I27" s="21">
        <v>190909</v>
      </c>
    </row>
    <row r="28" spans="2:9" x14ac:dyDescent="0.3">
      <c r="B28" s="22" t="s">
        <v>97</v>
      </c>
      <c r="C28" s="23">
        <v>549828</v>
      </c>
      <c r="D28" s="24">
        <v>545444</v>
      </c>
      <c r="E28" s="21">
        <v>540704</v>
      </c>
      <c r="F28" s="21">
        <v>535405</v>
      </c>
      <c r="G28" s="25">
        <v>534578</v>
      </c>
      <c r="H28" s="25">
        <v>529975</v>
      </c>
      <c r="I28" s="21">
        <v>532080</v>
      </c>
    </row>
    <row r="29" spans="2:9" x14ac:dyDescent="0.3">
      <c r="B29" s="22" t="s">
        <v>98</v>
      </c>
      <c r="C29" s="23">
        <v>907325</v>
      </c>
      <c r="D29" s="24">
        <v>917836</v>
      </c>
      <c r="E29" s="21">
        <v>926362</v>
      </c>
      <c r="F29" s="21">
        <v>931823</v>
      </c>
      <c r="G29" s="25">
        <v>942278</v>
      </c>
      <c r="H29" s="25">
        <v>950557</v>
      </c>
      <c r="I29" s="21">
        <v>963464</v>
      </c>
    </row>
    <row r="30" spans="2:9" x14ac:dyDescent="0.3">
      <c r="B30" s="22" t="s">
        <v>99</v>
      </c>
      <c r="C30" s="23">
        <v>1460714</v>
      </c>
      <c r="D30" s="24">
        <v>1492828</v>
      </c>
      <c r="E30" s="21">
        <v>1515011</v>
      </c>
      <c r="F30" s="21">
        <v>1528958</v>
      </c>
      <c r="G30" s="25">
        <v>1570943</v>
      </c>
      <c r="H30" s="25">
        <v>1592167</v>
      </c>
      <c r="I30" s="21">
        <v>1607437</v>
      </c>
    </row>
    <row r="31" spans="2:9" x14ac:dyDescent="0.3">
      <c r="B31" s="22" t="s">
        <v>100</v>
      </c>
      <c r="C31" s="23">
        <v>396462</v>
      </c>
      <c r="D31" s="24">
        <v>394644</v>
      </c>
      <c r="E31" s="21">
        <v>395463</v>
      </c>
      <c r="F31" s="21">
        <v>390428</v>
      </c>
      <c r="G31" s="25">
        <v>399316</v>
      </c>
      <c r="H31" s="25">
        <v>399708</v>
      </c>
      <c r="I31" s="21">
        <v>398582</v>
      </c>
    </row>
    <row r="32" spans="2:9" x14ac:dyDescent="0.3">
      <c r="B32" s="22" t="s">
        <v>101</v>
      </c>
      <c r="C32" s="23">
        <v>541258</v>
      </c>
      <c r="D32" s="24">
        <v>547562</v>
      </c>
      <c r="E32" s="21">
        <v>550667</v>
      </c>
      <c r="F32" s="21">
        <v>552646</v>
      </c>
      <c r="G32" s="25">
        <v>558556</v>
      </c>
      <c r="H32" s="25">
        <v>562703</v>
      </c>
      <c r="I32" s="21">
        <v>568239</v>
      </c>
    </row>
    <row r="33" spans="2:9" x14ac:dyDescent="0.3">
      <c r="B33" s="22" t="s">
        <v>102</v>
      </c>
      <c r="C33" s="23">
        <v>213538</v>
      </c>
      <c r="D33" s="24">
        <v>210645</v>
      </c>
      <c r="E33" s="21">
        <v>213288</v>
      </c>
      <c r="F33" s="21">
        <v>224949</v>
      </c>
      <c r="G33" s="25">
        <v>215277</v>
      </c>
      <c r="H33" s="25">
        <v>217886</v>
      </c>
      <c r="I33" s="21">
        <v>219996</v>
      </c>
    </row>
    <row r="34" spans="2:9" x14ac:dyDescent="0.3">
      <c r="B34" s="22" t="s">
        <v>103</v>
      </c>
      <c r="C34" s="23">
        <v>784941</v>
      </c>
      <c r="D34" s="24">
        <v>774967</v>
      </c>
      <c r="E34" s="21">
        <v>774207</v>
      </c>
      <c r="F34" s="21">
        <v>769085</v>
      </c>
      <c r="G34" s="25">
        <v>780847</v>
      </c>
      <c r="H34" s="25">
        <v>778195</v>
      </c>
      <c r="I34" s="21">
        <v>766729</v>
      </c>
    </row>
    <row r="35" spans="2:9" x14ac:dyDescent="0.3">
      <c r="B35" s="22" t="s">
        <v>104</v>
      </c>
      <c r="C35" s="23">
        <v>724849</v>
      </c>
      <c r="D35" s="24">
        <v>741739</v>
      </c>
      <c r="E35" s="21">
        <v>755427</v>
      </c>
      <c r="F35" s="21">
        <v>764584</v>
      </c>
      <c r="G35" s="25">
        <v>781247</v>
      </c>
      <c r="H35" s="25">
        <v>789750</v>
      </c>
      <c r="I35" s="21">
        <v>799724</v>
      </c>
    </row>
    <row r="36" spans="2:9" x14ac:dyDescent="0.3">
      <c r="B36" s="22" t="s">
        <v>105</v>
      </c>
      <c r="C36" s="23">
        <v>1560023</v>
      </c>
      <c r="D36" s="24">
        <v>1612223</v>
      </c>
      <c r="E36" s="21">
        <v>1653670</v>
      </c>
      <c r="F36" s="21">
        <v>1700763</v>
      </c>
      <c r="G36" s="25">
        <v>1753596</v>
      </c>
      <c r="H36" s="25">
        <v>1799558</v>
      </c>
      <c r="I36" s="21">
        <v>1844438</v>
      </c>
    </row>
    <row r="37" spans="2:9" x14ac:dyDescent="0.3">
      <c r="B37" s="22" t="s">
        <v>106</v>
      </c>
      <c r="C37" s="23">
        <v>417505</v>
      </c>
      <c r="D37" s="24">
        <v>421766</v>
      </c>
      <c r="E37" s="21">
        <v>421860</v>
      </c>
      <c r="F37" s="21">
        <v>419256</v>
      </c>
      <c r="G37" s="25">
        <v>419498</v>
      </c>
      <c r="H37" s="25">
        <v>419555</v>
      </c>
      <c r="I37" s="21">
        <v>425007</v>
      </c>
    </row>
    <row r="38" spans="2:9" x14ac:dyDescent="0.3">
      <c r="B38" s="22" t="s">
        <v>107</v>
      </c>
      <c r="C38" s="23">
        <v>130825</v>
      </c>
      <c r="D38" s="24">
        <v>131367</v>
      </c>
      <c r="E38" s="21">
        <v>130976</v>
      </c>
      <c r="F38" s="21">
        <v>129618</v>
      </c>
      <c r="G38" s="25">
        <v>132374</v>
      </c>
      <c r="H38" s="25">
        <v>135216</v>
      </c>
      <c r="I38" s="21">
        <v>141412</v>
      </c>
    </row>
    <row r="39" spans="2:9" x14ac:dyDescent="0.3">
      <c r="B39" s="22" t="s">
        <v>165</v>
      </c>
      <c r="C39" s="23">
        <v>246469</v>
      </c>
      <c r="D39" s="24">
        <v>258590</v>
      </c>
      <c r="E39" s="21">
        <v>256761</v>
      </c>
      <c r="F39" s="21">
        <v>251302</v>
      </c>
      <c r="G39" s="25">
        <v>272165</v>
      </c>
      <c r="H39" s="25">
        <v>279982</v>
      </c>
      <c r="I39" s="21">
        <v>273041</v>
      </c>
    </row>
    <row r="40" spans="2:9" x14ac:dyDescent="0.3">
      <c r="B40" s="22" t="s">
        <v>109</v>
      </c>
      <c r="C40" s="23">
        <v>1386224</v>
      </c>
      <c r="D40" s="24">
        <v>1413287</v>
      </c>
      <c r="E40" s="21">
        <v>1448418</v>
      </c>
      <c r="F40" s="21">
        <v>1480571</v>
      </c>
      <c r="G40" s="25">
        <v>1474223</v>
      </c>
      <c r="H40" s="25">
        <v>1483674</v>
      </c>
      <c r="I40" s="21">
        <v>1503066</v>
      </c>
    </row>
    <row r="41" spans="2:9" x14ac:dyDescent="0.3">
      <c r="B41" s="22" t="s">
        <v>110</v>
      </c>
      <c r="C41" s="23">
        <v>419845</v>
      </c>
      <c r="D41" s="24">
        <v>407463</v>
      </c>
      <c r="E41" s="21">
        <v>420796</v>
      </c>
      <c r="F41" s="21">
        <v>448298</v>
      </c>
      <c r="G41" s="25">
        <v>411245</v>
      </c>
      <c r="H41" s="25">
        <v>416663</v>
      </c>
      <c r="I41" s="21">
        <v>417774</v>
      </c>
    </row>
    <row r="42" spans="2:9" x14ac:dyDescent="0.3">
      <c r="B42" s="22" t="s">
        <v>111</v>
      </c>
      <c r="C42" s="23">
        <v>1595938</v>
      </c>
      <c r="D42" s="24">
        <v>1602908</v>
      </c>
      <c r="E42" s="21">
        <v>1640888</v>
      </c>
      <c r="F42" s="21">
        <v>1647899</v>
      </c>
      <c r="G42" s="25">
        <v>1667939</v>
      </c>
      <c r="H42" s="25">
        <v>1682848</v>
      </c>
      <c r="I42" s="21">
        <v>1705774</v>
      </c>
    </row>
    <row r="43" spans="2:9" x14ac:dyDescent="0.3">
      <c r="B43" s="22" t="s">
        <v>112</v>
      </c>
      <c r="C43" s="23">
        <v>12573836</v>
      </c>
      <c r="D43" s="24">
        <v>12697164</v>
      </c>
      <c r="E43" s="21">
        <v>12915158</v>
      </c>
      <c r="F43" s="21">
        <v>13255685</v>
      </c>
      <c r="G43" s="25">
        <v>13624240</v>
      </c>
      <c r="H43" s="25">
        <v>13854740</v>
      </c>
      <c r="I43" s="21">
        <v>14160467</v>
      </c>
    </row>
    <row r="44" spans="2:9" x14ac:dyDescent="0.3">
      <c r="B44" s="22" t="s">
        <v>113</v>
      </c>
      <c r="C44" s="23">
        <v>3739353</v>
      </c>
      <c r="D44" s="24">
        <v>3795978</v>
      </c>
      <c r="E44" s="21">
        <v>3868308</v>
      </c>
      <c r="F44" s="21">
        <v>3948848</v>
      </c>
      <c r="G44" s="25">
        <v>3965232</v>
      </c>
      <c r="H44" s="25">
        <v>4005459</v>
      </c>
      <c r="I44" s="21">
        <v>4061074</v>
      </c>
    </row>
    <row r="45" spans="2:9" x14ac:dyDescent="0.3">
      <c r="B45" s="22" t="s">
        <v>114</v>
      </c>
      <c r="C45" s="23">
        <v>312205</v>
      </c>
      <c r="D45" s="24">
        <v>312128</v>
      </c>
      <c r="E45" s="21">
        <v>306536</v>
      </c>
      <c r="F45" s="21">
        <v>301766</v>
      </c>
      <c r="G45" s="25">
        <v>305755</v>
      </c>
      <c r="H45" s="25">
        <v>304821</v>
      </c>
      <c r="I45" s="21">
        <v>300874</v>
      </c>
    </row>
    <row r="46" spans="2:9" x14ac:dyDescent="0.3">
      <c r="B46" s="22" t="s">
        <v>115</v>
      </c>
      <c r="C46" s="23">
        <v>360366</v>
      </c>
      <c r="D46" s="24">
        <v>360424</v>
      </c>
      <c r="E46" s="21">
        <v>359823</v>
      </c>
      <c r="F46" s="21">
        <v>361222</v>
      </c>
      <c r="G46" s="25">
        <v>359759</v>
      </c>
      <c r="H46" s="25">
        <v>359808</v>
      </c>
      <c r="I46" s="21">
        <v>368093</v>
      </c>
    </row>
    <row r="47" spans="2:9" x14ac:dyDescent="0.3">
      <c r="B47" s="22" t="s">
        <v>116</v>
      </c>
      <c r="C47" s="23">
        <v>1165088</v>
      </c>
      <c r="D47" s="24">
        <v>1184386</v>
      </c>
      <c r="E47" s="21">
        <v>1205872</v>
      </c>
      <c r="F47" s="21">
        <v>1234651</v>
      </c>
      <c r="G47" s="25">
        <v>1255349</v>
      </c>
      <c r="H47" s="25">
        <v>1274968</v>
      </c>
      <c r="I47" s="21">
        <v>1295355</v>
      </c>
    </row>
    <row r="48" spans="2:9" x14ac:dyDescent="0.3">
      <c r="B48" s="22" t="s">
        <v>117</v>
      </c>
      <c r="C48" s="23">
        <v>333256</v>
      </c>
      <c r="D48" s="24">
        <v>336942</v>
      </c>
      <c r="E48" s="21">
        <v>333179</v>
      </c>
      <c r="F48" s="21">
        <v>332791</v>
      </c>
      <c r="G48" s="25">
        <v>340199</v>
      </c>
      <c r="H48" s="25">
        <v>341218</v>
      </c>
      <c r="I48" s="21">
        <v>340559</v>
      </c>
    </row>
    <row r="49" spans="2:9" x14ac:dyDescent="0.3">
      <c r="B49" s="22" t="s">
        <v>118</v>
      </c>
      <c r="C49" s="23">
        <v>223170</v>
      </c>
      <c r="D49" s="24">
        <v>222735</v>
      </c>
      <c r="E49" s="21">
        <v>223102</v>
      </c>
      <c r="F49" s="21">
        <v>221876</v>
      </c>
      <c r="G49" s="25">
        <v>221015</v>
      </c>
      <c r="H49" s="25">
        <v>221209</v>
      </c>
      <c r="I49" s="21">
        <v>223498</v>
      </c>
    </row>
    <row r="50" spans="2:9" x14ac:dyDescent="0.3">
      <c r="B50" s="22" t="s">
        <v>119</v>
      </c>
      <c r="C50" s="23">
        <v>1437926</v>
      </c>
      <c r="D50" s="24">
        <v>1490358</v>
      </c>
      <c r="E50" s="21">
        <v>1522408</v>
      </c>
      <c r="F50" s="21">
        <v>1560138</v>
      </c>
      <c r="G50" s="25">
        <v>1601720</v>
      </c>
      <c r="H50" s="25">
        <v>1634691</v>
      </c>
      <c r="I50" s="21">
        <v>1676202</v>
      </c>
    </row>
    <row r="51" spans="2:9" x14ac:dyDescent="0.3">
      <c r="B51" s="22" t="s">
        <v>120</v>
      </c>
      <c r="C51" s="23">
        <v>1959082</v>
      </c>
      <c r="D51" s="24">
        <v>1969868</v>
      </c>
      <c r="E51" s="21">
        <v>1992675</v>
      </c>
      <c r="F51" s="21">
        <v>2013845</v>
      </c>
      <c r="G51" s="25">
        <v>2038555</v>
      </c>
      <c r="H51" s="25">
        <v>2052281</v>
      </c>
      <c r="I51" s="21">
        <v>2079225</v>
      </c>
    </row>
    <row r="52" spans="2:9" x14ac:dyDescent="0.3">
      <c r="B52" s="22" t="s">
        <v>121</v>
      </c>
      <c r="C52" s="23">
        <v>583910</v>
      </c>
      <c r="D52" s="24">
        <v>565884</v>
      </c>
      <c r="E52" s="21">
        <v>571804</v>
      </c>
      <c r="F52" s="21">
        <v>590496</v>
      </c>
      <c r="G52" s="25">
        <v>564264</v>
      </c>
      <c r="H52" s="25">
        <v>573421</v>
      </c>
      <c r="I52" s="21">
        <v>572059</v>
      </c>
    </row>
    <row r="53" spans="2:9" x14ac:dyDescent="0.3">
      <c r="B53" s="22" t="s">
        <v>122</v>
      </c>
      <c r="C53" s="23">
        <v>722065</v>
      </c>
      <c r="D53" s="24">
        <v>733789</v>
      </c>
      <c r="E53" s="21">
        <v>736884</v>
      </c>
      <c r="F53" s="21">
        <v>740643</v>
      </c>
      <c r="G53" s="25">
        <v>757930</v>
      </c>
      <c r="H53" s="25">
        <v>762366</v>
      </c>
      <c r="I53" s="21">
        <v>762538</v>
      </c>
    </row>
    <row r="54" spans="2:9" x14ac:dyDescent="0.3">
      <c r="B54" s="22" t="s">
        <v>123</v>
      </c>
      <c r="C54" s="23">
        <v>1319920</v>
      </c>
      <c r="D54" s="24">
        <v>1316750</v>
      </c>
      <c r="E54" s="21">
        <v>1331957</v>
      </c>
      <c r="F54" s="21">
        <v>1379484</v>
      </c>
      <c r="G54" s="25">
        <v>1340074</v>
      </c>
      <c r="H54" s="25">
        <v>1346162</v>
      </c>
      <c r="I54" s="21">
        <v>1359463</v>
      </c>
    </row>
    <row r="55" spans="2:9" x14ac:dyDescent="0.3">
      <c r="B55" s="47" t="s">
        <v>124</v>
      </c>
      <c r="C55" s="23">
        <v>1004414</v>
      </c>
      <c r="D55" s="24">
        <v>1029298</v>
      </c>
      <c r="E55" s="21">
        <v>1037491</v>
      </c>
      <c r="F55" s="21">
        <v>1044816</v>
      </c>
      <c r="G55" s="25">
        <v>1054210</v>
      </c>
      <c r="H55" s="25">
        <v>1063174</v>
      </c>
      <c r="I55" s="21">
        <v>1075706</v>
      </c>
    </row>
    <row r="56" spans="2:9" x14ac:dyDescent="0.3">
      <c r="B56" s="22" t="s">
        <v>125</v>
      </c>
      <c r="C56" s="23">
        <v>745778</v>
      </c>
      <c r="D56" s="24">
        <v>750697</v>
      </c>
      <c r="E56" s="21">
        <v>737852</v>
      </c>
      <c r="F56" s="21">
        <v>744606</v>
      </c>
      <c r="G56" s="25">
        <v>764033</v>
      </c>
      <c r="H56" s="25">
        <v>773026</v>
      </c>
      <c r="I56" s="21">
        <v>779738</v>
      </c>
    </row>
    <row r="57" spans="2:9" x14ac:dyDescent="0.3">
      <c r="B57" s="22" t="s">
        <v>126</v>
      </c>
      <c r="C57" s="23">
        <v>766156</v>
      </c>
      <c r="D57" s="24">
        <v>791424</v>
      </c>
      <c r="E57" s="21">
        <v>802381</v>
      </c>
      <c r="F57" s="21">
        <v>817503</v>
      </c>
      <c r="G57" s="25">
        <v>838324</v>
      </c>
      <c r="H57" s="25">
        <v>851145</v>
      </c>
      <c r="I57" s="21">
        <v>866665</v>
      </c>
    </row>
    <row r="58" spans="2:9" x14ac:dyDescent="0.3">
      <c r="B58" s="22" t="s">
        <v>127</v>
      </c>
      <c r="C58" s="23">
        <v>405509</v>
      </c>
      <c r="D58" s="24">
        <v>404309</v>
      </c>
      <c r="E58" s="21">
        <v>404484</v>
      </c>
      <c r="F58" s="21">
        <v>406886</v>
      </c>
      <c r="G58" s="25">
        <v>414706</v>
      </c>
      <c r="H58" s="25">
        <v>413260</v>
      </c>
      <c r="I58" s="21">
        <v>412553</v>
      </c>
    </row>
    <row r="59" spans="2:9" x14ac:dyDescent="0.3">
      <c r="B59" s="22" t="s">
        <v>128</v>
      </c>
      <c r="C59" s="23">
        <v>280058</v>
      </c>
      <c r="D59" s="24">
        <v>281699</v>
      </c>
      <c r="E59" s="21">
        <v>284025</v>
      </c>
      <c r="F59" s="21">
        <v>282337</v>
      </c>
      <c r="G59" s="25">
        <v>283247</v>
      </c>
      <c r="H59" s="25">
        <v>285190</v>
      </c>
      <c r="I59" s="21">
        <v>285460</v>
      </c>
    </row>
    <row r="60" spans="2:9" x14ac:dyDescent="0.3">
      <c r="B60" s="22" t="s">
        <v>129</v>
      </c>
      <c r="C60" s="23">
        <v>331677</v>
      </c>
      <c r="D60" s="24">
        <v>338447</v>
      </c>
      <c r="E60" s="21">
        <v>339921</v>
      </c>
      <c r="F60" s="21">
        <v>337931</v>
      </c>
      <c r="G60" s="25">
        <v>337553</v>
      </c>
      <c r="H60" s="25">
        <v>340270</v>
      </c>
      <c r="I60" s="21">
        <v>343658</v>
      </c>
    </row>
    <row r="61" spans="2:9" x14ac:dyDescent="0.3">
      <c r="B61" s="22" t="s">
        <v>130</v>
      </c>
      <c r="C61" s="23">
        <v>715409</v>
      </c>
      <c r="D61" s="24">
        <v>719278</v>
      </c>
      <c r="E61" s="21">
        <v>723507</v>
      </c>
      <c r="F61" s="21">
        <v>719183</v>
      </c>
      <c r="G61" s="25">
        <v>714390</v>
      </c>
      <c r="H61" s="25">
        <v>741371</v>
      </c>
      <c r="I61" s="21">
        <v>731452</v>
      </c>
    </row>
    <row r="62" spans="2:9" x14ac:dyDescent="0.3">
      <c r="B62" s="22" t="s">
        <v>131</v>
      </c>
      <c r="C62" s="23">
        <v>316252</v>
      </c>
      <c r="D62" s="24">
        <v>319410</v>
      </c>
      <c r="E62" s="21">
        <v>319569</v>
      </c>
      <c r="F62" s="21">
        <v>319637</v>
      </c>
      <c r="G62" s="25">
        <v>323012</v>
      </c>
      <c r="H62" s="25">
        <v>324152</v>
      </c>
      <c r="I62" s="21">
        <v>328205</v>
      </c>
    </row>
    <row r="63" spans="2:9" x14ac:dyDescent="0.3">
      <c r="B63" s="22" t="s">
        <v>132</v>
      </c>
      <c r="C63" s="23">
        <v>835222</v>
      </c>
      <c r="D63" s="24">
        <v>851292</v>
      </c>
      <c r="E63" s="21">
        <v>861570</v>
      </c>
      <c r="F63" s="21">
        <v>872872</v>
      </c>
      <c r="G63" s="25">
        <v>888556</v>
      </c>
      <c r="H63" s="25">
        <v>902267</v>
      </c>
      <c r="I63" s="21">
        <v>917373</v>
      </c>
    </row>
    <row r="64" spans="2:9" x14ac:dyDescent="0.3">
      <c r="B64" s="22" t="s">
        <v>133</v>
      </c>
      <c r="C64" s="23">
        <v>1228959</v>
      </c>
      <c r="D64" s="24">
        <v>1233677</v>
      </c>
      <c r="E64" s="21">
        <v>1250076</v>
      </c>
      <c r="F64" s="21">
        <v>1252693</v>
      </c>
      <c r="G64" s="25">
        <v>1251729</v>
      </c>
      <c r="H64" s="25">
        <v>1251722</v>
      </c>
      <c r="I64" s="21">
        <v>1261810</v>
      </c>
    </row>
    <row r="65" spans="2:9" x14ac:dyDescent="0.3">
      <c r="B65" s="22" t="s">
        <v>134</v>
      </c>
      <c r="C65" s="23">
        <v>291528</v>
      </c>
      <c r="D65" s="24">
        <v>299819</v>
      </c>
      <c r="E65" s="21">
        <v>303622</v>
      </c>
      <c r="F65" s="21">
        <v>300695</v>
      </c>
      <c r="G65" s="25">
        <v>310468</v>
      </c>
      <c r="H65" s="25">
        <v>310879</v>
      </c>
      <c r="I65" s="21">
        <v>314153</v>
      </c>
    </row>
    <row r="66" spans="2:9" x14ac:dyDescent="0.3">
      <c r="B66" s="22" t="s">
        <v>135</v>
      </c>
      <c r="C66" s="23">
        <v>198412</v>
      </c>
      <c r="D66" s="24">
        <v>200791</v>
      </c>
      <c r="E66" s="21">
        <v>201134</v>
      </c>
      <c r="F66" s="21">
        <v>202740</v>
      </c>
      <c r="G66" s="25">
        <v>203027</v>
      </c>
      <c r="H66" s="25">
        <v>201311</v>
      </c>
      <c r="I66" s="21">
        <v>204568</v>
      </c>
    </row>
    <row r="67" spans="2:9" x14ac:dyDescent="0.3">
      <c r="B67" s="22" t="s">
        <v>136</v>
      </c>
      <c r="C67" s="23">
        <v>638464</v>
      </c>
      <c r="D67" s="24">
        <v>631112</v>
      </c>
      <c r="E67" s="21">
        <v>633347</v>
      </c>
      <c r="F67" s="21">
        <v>642224</v>
      </c>
      <c r="G67" s="25">
        <v>627056</v>
      </c>
      <c r="H67" s="25">
        <v>623535</v>
      </c>
      <c r="I67" s="21">
        <v>623824</v>
      </c>
    </row>
    <row r="68" spans="2:9" x14ac:dyDescent="0.3">
      <c r="B68" s="22" t="s">
        <v>137</v>
      </c>
      <c r="C68" s="23">
        <v>728396</v>
      </c>
      <c r="D68" s="24">
        <v>770772</v>
      </c>
      <c r="E68" s="21">
        <v>783310</v>
      </c>
      <c r="F68" s="21">
        <v>798109</v>
      </c>
      <c r="G68" s="25">
        <v>829873</v>
      </c>
      <c r="H68" s="25">
        <v>852321</v>
      </c>
      <c r="I68" s="21">
        <v>874475</v>
      </c>
    </row>
    <row r="69" spans="2:9" x14ac:dyDescent="0.3">
      <c r="B69" s="22" t="s">
        <v>138</v>
      </c>
      <c r="C69" s="23">
        <v>620722</v>
      </c>
      <c r="D69" s="24">
        <v>617158</v>
      </c>
      <c r="E69" s="21">
        <v>624439</v>
      </c>
      <c r="F69" s="21">
        <v>617802</v>
      </c>
      <c r="G69" s="25">
        <v>608299</v>
      </c>
      <c r="H69" s="25">
        <v>613990</v>
      </c>
      <c r="I69" s="21">
        <v>598708</v>
      </c>
    </row>
    <row r="70" spans="2:9" x14ac:dyDescent="0.3">
      <c r="B70" s="22" t="s">
        <v>139</v>
      </c>
      <c r="C70" s="23">
        <v>740569</v>
      </c>
      <c r="D70" s="24">
        <v>748982</v>
      </c>
      <c r="E70" s="21">
        <v>765127</v>
      </c>
      <c r="F70" s="21">
        <v>763714</v>
      </c>
      <c r="G70" s="25">
        <v>757353</v>
      </c>
      <c r="H70" s="25">
        <v>757898</v>
      </c>
      <c r="I70" s="21">
        <v>758237</v>
      </c>
    </row>
    <row r="71" spans="2:9" x14ac:dyDescent="0.3">
      <c r="B71" s="22" t="s">
        <v>140</v>
      </c>
      <c r="C71" s="23">
        <v>84022</v>
      </c>
      <c r="D71" s="24">
        <v>86449</v>
      </c>
      <c r="E71" s="21">
        <v>83061</v>
      </c>
      <c r="F71" s="21">
        <v>76699</v>
      </c>
      <c r="G71" s="25">
        <v>85062</v>
      </c>
      <c r="H71" s="25">
        <v>86276</v>
      </c>
      <c r="I71" s="21">
        <v>85428</v>
      </c>
    </row>
    <row r="72" spans="2:9" x14ac:dyDescent="0.3">
      <c r="B72" s="22" t="s">
        <v>141</v>
      </c>
      <c r="C72" s="23">
        <v>1523099</v>
      </c>
      <c r="D72" s="24">
        <v>1574224</v>
      </c>
      <c r="E72" s="21">
        <v>1613737</v>
      </c>
      <c r="F72" s="21">
        <v>1663371</v>
      </c>
      <c r="G72" s="25">
        <v>1716254</v>
      </c>
      <c r="H72" s="25">
        <v>1762075</v>
      </c>
      <c r="I72" s="21">
        <v>1801980</v>
      </c>
    </row>
    <row r="73" spans="2:9" x14ac:dyDescent="0.3">
      <c r="B73" s="22" t="s">
        <v>142</v>
      </c>
      <c r="C73" s="23">
        <v>334115</v>
      </c>
      <c r="D73" s="24">
        <v>334111</v>
      </c>
      <c r="E73" s="21">
        <v>335860</v>
      </c>
      <c r="F73" s="21">
        <v>338019</v>
      </c>
      <c r="G73" s="25">
        <v>339731</v>
      </c>
      <c r="H73" s="25">
        <v>342269</v>
      </c>
      <c r="I73" s="21">
        <v>346508</v>
      </c>
    </row>
    <row r="74" spans="2:9" x14ac:dyDescent="0.3">
      <c r="B74" s="22" t="s">
        <v>143</v>
      </c>
      <c r="C74" s="23">
        <v>979671</v>
      </c>
      <c r="D74" s="24">
        <v>1004369</v>
      </c>
      <c r="E74" s="21">
        <v>1022310</v>
      </c>
      <c r="F74" s="21">
        <v>1035418</v>
      </c>
      <c r="G74" s="25">
        <v>1022532</v>
      </c>
      <c r="H74" s="25">
        <v>1051975</v>
      </c>
      <c r="I74" s="21">
        <v>1070113</v>
      </c>
    </row>
    <row r="75" spans="2:9" x14ac:dyDescent="0.3">
      <c r="B75" s="22" t="s">
        <v>144</v>
      </c>
      <c r="C75" s="23">
        <v>492127</v>
      </c>
      <c r="D75" s="24">
        <v>484206</v>
      </c>
      <c r="E75" s="21">
        <v>487365</v>
      </c>
      <c r="F75" s="21">
        <v>476096</v>
      </c>
      <c r="G75" s="25">
        <v>465696</v>
      </c>
      <c r="H75" s="25">
        <v>453211</v>
      </c>
      <c r="I75" s="21">
        <v>444211</v>
      </c>
    </row>
    <row r="76" spans="2:9" x14ac:dyDescent="0.3">
      <c r="B76" s="22" t="s">
        <v>145</v>
      </c>
      <c r="C76" s="23">
        <v>615890</v>
      </c>
      <c r="D76" s="24">
        <v>619151</v>
      </c>
      <c r="E76" s="21">
        <v>619812</v>
      </c>
      <c r="F76" s="21">
        <v>619703</v>
      </c>
      <c r="G76" s="25">
        <v>612406</v>
      </c>
      <c r="H76" s="25">
        <v>606527</v>
      </c>
      <c r="I76" s="21">
        <v>601567</v>
      </c>
    </row>
    <row r="77" spans="2:9" x14ac:dyDescent="0.3">
      <c r="B77" s="22" t="s">
        <v>146</v>
      </c>
      <c r="C77" s="23">
        <v>366109</v>
      </c>
      <c r="D77" s="24">
        <v>370598</v>
      </c>
      <c r="E77" s="21">
        <v>376907</v>
      </c>
      <c r="F77" s="21">
        <v>377505</v>
      </c>
      <c r="G77" s="25">
        <v>378823</v>
      </c>
      <c r="H77" s="25">
        <v>379915</v>
      </c>
      <c r="I77" s="21">
        <v>382806</v>
      </c>
    </row>
    <row r="78" spans="2:9" x14ac:dyDescent="0.3">
      <c r="B78" s="22" t="s">
        <v>147</v>
      </c>
      <c r="C78" s="23">
        <v>76609</v>
      </c>
      <c r="D78" s="24">
        <v>75675</v>
      </c>
      <c r="E78" s="21">
        <v>74710</v>
      </c>
      <c r="F78" s="21">
        <v>74412</v>
      </c>
      <c r="G78" s="25">
        <v>76724</v>
      </c>
      <c r="H78" s="25">
        <v>75797</v>
      </c>
      <c r="I78" s="21">
        <v>75620</v>
      </c>
    </row>
    <row r="79" spans="2:9" x14ac:dyDescent="0.3">
      <c r="B79" s="22" t="s">
        <v>148</v>
      </c>
      <c r="C79" s="23">
        <v>226049</v>
      </c>
      <c r="D79" s="24">
        <v>230145</v>
      </c>
      <c r="E79" s="21">
        <v>231872</v>
      </c>
      <c r="F79" s="21">
        <v>232633</v>
      </c>
      <c r="G79" s="25">
        <v>234005</v>
      </c>
      <c r="H79" s="25">
        <v>235424</v>
      </c>
      <c r="I79" s="21">
        <v>237939</v>
      </c>
    </row>
    <row r="80" spans="2:9" x14ac:dyDescent="0.3">
      <c r="B80" s="22" t="s">
        <v>149</v>
      </c>
      <c r="C80" s="23">
        <v>280234</v>
      </c>
      <c r="D80" s="24">
        <v>279325</v>
      </c>
      <c r="E80" s="21">
        <v>280834</v>
      </c>
      <c r="F80" s="21">
        <v>276647</v>
      </c>
      <c r="G80" s="25">
        <v>274992</v>
      </c>
      <c r="H80" s="25">
        <v>274727</v>
      </c>
      <c r="I80" s="21">
        <v>274658</v>
      </c>
    </row>
    <row r="81" spans="2:9" x14ac:dyDescent="0.3">
      <c r="B81" s="22" t="s">
        <v>150</v>
      </c>
      <c r="C81" s="23">
        <v>472487</v>
      </c>
      <c r="D81" s="24">
        <v>485616</v>
      </c>
      <c r="E81" s="21">
        <v>497998</v>
      </c>
      <c r="F81" s="21">
        <v>510200</v>
      </c>
      <c r="G81" s="25">
        <v>524499</v>
      </c>
      <c r="H81" s="25">
        <v>534205</v>
      </c>
      <c r="I81" s="21">
        <v>547581</v>
      </c>
    </row>
    <row r="82" spans="2:9" x14ac:dyDescent="0.3">
      <c r="B82" s="22" t="s">
        <v>151</v>
      </c>
      <c r="C82" s="23">
        <v>416001</v>
      </c>
      <c r="D82" s="24">
        <v>429287</v>
      </c>
      <c r="E82" s="21">
        <v>430424</v>
      </c>
      <c r="F82" s="21">
        <v>430109</v>
      </c>
      <c r="G82" s="25">
        <v>457997</v>
      </c>
      <c r="H82" s="25">
        <v>466982</v>
      </c>
      <c r="I82" s="21">
        <v>475255</v>
      </c>
    </row>
    <row r="83" spans="2:9" x14ac:dyDescent="0.3">
      <c r="B83" s="22" t="s">
        <v>152</v>
      </c>
      <c r="C83" s="23">
        <v>182131</v>
      </c>
      <c r="D83" s="24">
        <v>185368</v>
      </c>
      <c r="E83" s="21">
        <v>188449</v>
      </c>
      <c r="F83" s="21">
        <v>187758</v>
      </c>
      <c r="G83" s="25">
        <v>187291</v>
      </c>
      <c r="H83" s="25">
        <v>188436</v>
      </c>
      <c r="I83" s="21">
        <v>189139</v>
      </c>
    </row>
    <row r="84" spans="2:9" x14ac:dyDescent="0.3">
      <c r="B84" s="22" t="s">
        <v>153</v>
      </c>
      <c r="C84" s="23">
        <v>112721</v>
      </c>
      <c r="D84" s="24">
        <v>112242</v>
      </c>
      <c r="E84" s="21">
        <v>108169</v>
      </c>
      <c r="F84" s="21">
        <v>105454</v>
      </c>
      <c r="G84" s="25">
        <v>107455</v>
      </c>
      <c r="H84" s="25">
        <v>106643</v>
      </c>
      <c r="I84" s="21">
        <v>102782</v>
      </c>
    </row>
    <row r="85" spans="2:9" x14ac:dyDescent="0.3">
      <c r="B85" s="22" t="s">
        <v>154</v>
      </c>
      <c r="C85" s="23">
        <v>181866</v>
      </c>
      <c r="D85" s="24">
        <v>184025</v>
      </c>
      <c r="E85" s="21">
        <v>183486</v>
      </c>
      <c r="F85" s="21">
        <v>184418</v>
      </c>
      <c r="G85" s="25">
        <v>188857</v>
      </c>
      <c r="H85" s="25">
        <v>190409</v>
      </c>
      <c r="I85" s="21">
        <v>190424</v>
      </c>
    </row>
    <row r="86" spans="2:9" x14ac:dyDescent="0.3">
      <c r="B86" s="22" t="s">
        <v>155</v>
      </c>
      <c r="C86" s="23">
        <v>181758</v>
      </c>
      <c r="D86" s="24">
        <v>197412</v>
      </c>
      <c r="E86" s="21">
        <v>202531</v>
      </c>
      <c r="F86" s="21">
        <v>203741</v>
      </c>
      <c r="G86" s="25">
        <v>206535</v>
      </c>
      <c r="H86" s="25">
        <v>211799</v>
      </c>
      <c r="I86" s="21">
        <v>220122</v>
      </c>
    </row>
    <row r="87" spans="2:9" x14ac:dyDescent="0.3">
      <c r="B87" s="22" t="s">
        <v>156</v>
      </c>
      <c r="C87" s="23">
        <v>218463</v>
      </c>
      <c r="D87" s="24">
        <v>216248</v>
      </c>
      <c r="E87" s="21">
        <v>218564</v>
      </c>
      <c r="F87" s="21">
        <v>227610</v>
      </c>
      <c r="G87" s="25">
        <v>219728</v>
      </c>
      <c r="H87" s="25">
        <v>225145</v>
      </c>
      <c r="I87" s="21">
        <v>230251</v>
      </c>
    </row>
    <row r="88" spans="2:9" x14ac:dyDescent="0.3">
      <c r="B88" s="22" t="s">
        <v>157</v>
      </c>
      <c r="C88" s="23">
        <v>118457</v>
      </c>
      <c r="D88" s="24">
        <v>120991</v>
      </c>
      <c r="E88" s="21">
        <v>122104</v>
      </c>
      <c r="F88" s="21">
        <v>123135</v>
      </c>
      <c r="G88" s="25">
        <v>124452</v>
      </c>
      <c r="H88" s="25">
        <v>124320</v>
      </c>
      <c r="I88" s="21">
        <v>128586</v>
      </c>
    </row>
    <row r="89" spans="2:9" x14ac:dyDescent="0.3">
      <c r="B89" s="22" t="s">
        <v>158</v>
      </c>
      <c r="C89" s="23">
        <v>452880</v>
      </c>
      <c r="D89" s="24">
        <v>464704</v>
      </c>
      <c r="E89" s="21">
        <v>471804</v>
      </c>
      <c r="F89" s="21">
        <v>479221</v>
      </c>
      <c r="G89" s="25">
        <v>485357</v>
      </c>
      <c r="H89" s="25">
        <v>492135</v>
      </c>
      <c r="I89" s="21">
        <v>498981</v>
      </c>
    </row>
    <row r="90" spans="2:9" x14ac:dyDescent="0.3">
      <c r="B90" s="22" t="s">
        <v>159</v>
      </c>
      <c r="C90" s="23">
        <v>323328</v>
      </c>
      <c r="D90" s="24">
        <v>328611</v>
      </c>
      <c r="E90" s="21">
        <v>335156</v>
      </c>
      <c r="F90" s="21">
        <v>338188</v>
      </c>
      <c r="G90" s="25">
        <v>342146</v>
      </c>
      <c r="H90" s="25">
        <v>346493</v>
      </c>
      <c r="I90" s="21">
        <v>351509</v>
      </c>
    </row>
    <row r="91" spans="2:9" ht="16.2" thickBot="1" x14ac:dyDescent="0.35">
      <c r="B91" s="26"/>
      <c r="C91" s="27"/>
      <c r="D91" s="28"/>
      <c r="E91" s="29"/>
      <c r="F91" s="29"/>
      <c r="G91" s="30"/>
      <c r="H91" s="30"/>
      <c r="I91" s="31"/>
    </row>
  </sheetData>
  <mergeCells count="2">
    <mergeCell ref="B5:B6"/>
    <mergeCell ref="C5:I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Özet Tablo</vt:lpstr>
      <vt:lpstr>Analiz 1</vt:lpstr>
      <vt:lpstr>Analiz 2</vt:lpstr>
      <vt:lpstr>Nüfus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Yılmaz</dc:creator>
  <cp:lastModifiedBy>AHMET SALTIK</cp:lastModifiedBy>
  <dcterms:created xsi:type="dcterms:W3CDTF">2014-12-08T17:36:55Z</dcterms:created>
  <dcterms:modified xsi:type="dcterms:W3CDTF">2015-03-02T02:00:39Z</dcterms:modified>
</cp:coreProperties>
</file>